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drawings/drawing23.xml" ContentType="application/vnd.openxmlformats-officedocument.drawing+xml"/>
  <Override PartName="/xl/charts/chart32.xml" ContentType="application/vnd.openxmlformats-officedocument.drawingml.chart+xml"/>
  <Override PartName="/xl/drawings/drawing24.xml" ContentType="application/vnd.openxmlformats-officedocument.drawing+xml"/>
  <Override PartName="/xl/charts/chart33.xml" ContentType="application/vnd.openxmlformats-officedocument.drawingml.chart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4.xml" ContentType="application/vnd.openxmlformats-officedocument.drawing+xml"/>
  <Override PartName="/xl/charts/chart57.xml" ContentType="application/vnd.openxmlformats-officedocument.drawingml.chart+xml"/>
  <Override PartName="/xl/drawings/drawing35.xml" ContentType="application/vnd.openxmlformats-officedocument.drawing+xml"/>
  <Override PartName="/xl/charts/chart58.xml" ContentType="application/vnd.openxmlformats-officedocument.drawingml.chart+xml"/>
  <Override PartName="/xl/drawings/drawing36.xml" ContentType="application/vnd.openxmlformats-officedocument.drawing+xml"/>
  <Override PartName="/xl/charts/chart59.xml" ContentType="application/vnd.openxmlformats-officedocument.drawingml.chart+xml"/>
  <Override PartName="/xl/drawings/drawing37.xml" ContentType="application/vnd.openxmlformats-officedocument.drawing+xml"/>
  <Override PartName="/xl/charts/chart60.xml" ContentType="application/vnd.openxmlformats-officedocument.drawingml.chart+xml"/>
  <Override PartName="/xl/drawings/drawing38.xml" ContentType="application/vnd.openxmlformats-officedocument.drawing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9.xml" ContentType="application/vnd.openxmlformats-officedocument.drawing+xml"/>
  <Override PartName="/xl/charts/chart64.xml" ContentType="application/vnd.openxmlformats-officedocument.drawingml.chart+xml"/>
  <Override PartName="/xl/drawings/drawing40.xml" ContentType="application/vnd.openxmlformats-officedocument.drawing+xml"/>
  <Override PartName="/xl/charts/chart65.xml" ContentType="application/vnd.openxmlformats-officedocument.drawingml.chart+xml"/>
  <Override PartName="/xl/drawings/drawing41.xml" ContentType="application/vnd.openxmlformats-officedocument.drawing+xml"/>
  <Override PartName="/xl/charts/chart66.xml" ContentType="application/vnd.openxmlformats-officedocument.drawingml.chart+xml"/>
  <Override PartName="/xl/drawings/drawing42.xml" ContentType="application/vnd.openxmlformats-officedocument.drawing+xml"/>
  <Override PartName="/xl/charts/chart67.xml" ContentType="application/vnd.openxmlformats-officedocument.drawingml.chart+xml"/>
  <Override PartName="/xl/drawings/drawing43.xml" ContentType="application/vnd.openxmlformats-officedocument.drawing+xml"/>
  <Override PartName="/xl/charts/chart68.xml" ContentType="application/vnd.openxmlformats-officedocument.drawingml.chart+xml"/>
  <Override PartName="/xl/drawings/drawing44.xml" ContentType="application/vnd.openxmlformats-officedocument.drawing+xml"/>
  <Override PartName="/xl/charts/chart69.xml" ContentType="application/vnd.openxmlformats-officedocument.drawingml.chart+xml"/>
  <Override PartName="/xl/drawings/drawing45.xml" ContentType="application/vnd.openxmlformats-officedocument.drawing+xml"/>
  <Override PartName="/xl/charts/chart70.xml" ContentType="application/vnd.openxmlformats-officedocument.drawingml.chart+xml"/>
  <Override PartName="/xl/drawings/drawing46.xml" ContentType="application/vnd.openxmlformats-officedocument.drawing+xml"/>
  <Override PartName="/xl/charts/chart71.xml" ContentType="application/vnd.openxmlformats-officedocument.drawingml.chart+xml"/>
  <Override PartName="/xl/drawings/drawing47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8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9.xml" ContentType="application/vnd.openxmlformats-officedocument.drawing+xml"/>
  <Override PartName="/xl/charts/chart78.xml" ContentType="application/vnd.openxmlformats-officedocument.drawingml.chart+xml"/>
  <Override PartName="/xl/drawings/drawing5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81.xml" ContentType="application/vnd.openxmlformats-officedocument.drawingml.chart+xml"/>
  <Override PartName="/xl/drawings/drawing51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5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53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4.xml" ContentType="application/vnd.openxmlformats-officedocument.drawing+xml"/>
  <Override PartName="/xl/charts/chart9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5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56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57.xml" ContentType="application/vnd.openxmlformats-officedocument.drawing+xml"/>
  <Override PartName="/xl/charts/chart97.xml" ContentType="application/vnd.openxmlformats-officedocument.drawingml.chart+xml"/>
  <Override PartName="/xl/drawings/drawing58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9.xml" ContentType="application/vnd.openxmlformats-officedocument.drawing+xml"/>
  <Override PartName="/xl/charts/chart100.xml" ContentType="application/vnd.openxmlformats-officedocument.drawingml.chart+xml"/>
  <Override PartName="/xl/drawings/drawing60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NNUARIO\annuario 2020\"/>
    </mc:Choice>
  </mc:AlternateContent>
  <xr:revisionPtr revIDLastSave="0" documentId="13_ncr:1_{4EBF9D2C-ADD2-4654-B5DB-37AC83EC4900}" xr6:coauthVersionLast="47" xr6:coauthVersionMax="47" xr10:uidLastSave="{00000000-0000-0000-0000-000000000000}"/>
  <bookViews>
    <workbookView xWindow="-120" yWindow="-120" windowWidth="29040" windowHeight="15840" tabRatio="500" firstSheet="84" activeTab="92" xr2:uid="{00000000-000D-0000-FFFF-FFFF00000000}"/>
  </bookViews>
  <sheets>
    <sheet name="INDICE" sheetId="120" r:id="rId1"/>
    <sheet name="1.1" sheetId="85" r:id="rId2"/>
    <sheet name="1.2" sheetId="86" r:id="rId3"/>
    <sheet name="1.3 1.4" sheetId="1" r:id="rId4"/>
    <sheet name="2.1-2 " sheetId="207" r:id="rId5"/>
    <sheet name="2.3-4" sheetId="16" r:id="rId6"/>
    <sheet name="2.5" sheetId="17" r:id="rId7"/>
    <sheet name="2.6" sheetId="22" r:id="rId8"/>
    <sheet name=" 2.7" sheetId="18" r:id="rId9"/>
    <sheet name="2.8" sheetId="115" r:id="rId10"/>
    <sheet name=" 2.9-10" sheetId="175" r:id="rId11"/>
    <sheet name="2.11 " sheetId="176" r:id="rId12"/>
    <sheet name="2.12" sheetId="24" r:id="rId13"/>
    <sheet name="2.13 " sheetId="20" r:id="rId14"/>
    <sheet name="2.14 " sheetId="171" r:id="rId15"/>
    <sheet name="2.15-16" sheetId="192" r:id="rId16"/>
    <sheet name="2.17-19" sheetId="172" r:id="rId17"/>
    <sheet name="2.20-22" sheetId="189" r:id="rId18"/>
    <sheet name="2.23" sheetId="118" r:id="rId19"/>
    <sheet name="2.24-27" sheetId="190" r:id="rId20"/>
    <sheet name="2.28-29 " sheetId="183" r:id="rId21"/>
    <sheet name="2.30-31" sheetId="184" r:id="rId22"/>
    <sheet name="32-34" sheetId="211" r:id="rId23"/>
    <sheet name="2.35-37 " sheetId="181" r:id="rId24"/>
    <sheet name="2.38-41" sheetId="191" r:id="rId25"/>
    <sheet name="2.42" sheetId="168" r:id="rId26"/>
    <sheet name="2.42 gra" sheetId="177" r:id="rId27"/>
    <sheet name="3.1" sheetId="9" r:id="rId28"/>
    <sheet name="3.2-4" sheetId="125" r:id="rId29"/>
    <sheet name="3.5-7" sheetId="10" r:id="rId30"/>
    <sheet name="3.8-9" sheetId="195" r:id="rId31"/>
    <sheet name="3.10-13" sheetId="15" r:id="rId32"/>
    <sheet name="3.14-18" sheetId="202" r:id="rId33"/>
    <sheet name="3.19 " sheetId="203" r:id="rId34"/>
    <sheet name="3.20 " sheetId="204" r:id="rId35"/>
    <sheet name="3.21 " sheetId="205" r:id="rId36"/>
    <sheet name="3.22" sheetId="206" r:id="rId37"/>
    <sheet name="3.23-26" sheetId="180" r:id="rId38"/>
    <sheet name="4.1" sheetId="40" r:id="rId39"/>
    <sheet name="4.2" sheetId="127" r:id="rId40"/>
    <sheet name="4.3" sheetId="170" r:id="rId41"/>
    <sheet name="4.4-5" sheetId="169" r:id="rId42"/>
    <sheet name="4.6" sheetId="128" r:id="rId43"/>
    <sheet name="4.7" sheetId="109" r:id="rId44"/>
    <sheet name="4.8-9" sheetId="41" r:id="rId45"/>
    <sheet name="4.10-11" sheetId="193" r:id="rId46"/>
    <sheet name="4.12-14" sheetId="188" r:id="rId47"/>
    <sheet name="4.15" sheetId="209" r:id="rId48"/>
    <sheet name="4.16-17" sheetId="49" r:id="rId49"/>
    <sheet name="4.18-19" sheetId="51" r:id="rId50"/>
    <sheet name="4.20-22" sheetId="52" r:id="rId51"/>
    <sheet name="4.23" sheetId="110" r:id="rId52"/>
    <sheet name="4.24" sheetId="133" r:id="rId53"/>
    <sheet name="4.25-26" sheetId="182" r:id="rId54"/>
    <sheet name="4.27" sheetId="53" r:id="rId55"/>
    <sheet name="4.28" sheetId="54" r:id="rId56"/>
    <sheet name="5.1-5.2" sheetId="56" r:id="rId57"/>
    <sheet name="5.3-5.4" sheetId="121" r:id="rId58"/>
    <sheet name="5.5" sheetId="88" r:id="rId59"/>
    <sheet name="5.6" sheetId="122" r:id="rId60"/>
    <sheet name="6.1 e 6.2" sheetId="185" r:id="rId61"/>
    <sheet name="6.3 6.4" sheetId="212" r:id="rId62"/>
    <sheet name="6.5 " sheetId="152" r:id="rId63"/>
    <sheet name="6.6 " sheetId="153" r:id="rId64"/>
    <sheet name="6.7" sheetId="154" r:id="rId65"/>
    <sheet name="6.8" sheetId="155" r:id="rId66"/>
    <sheet name="6.9" sheetId="156" r:id="rId67"/>
    <sheet name="6.10-11" sheetId="157" r:id="rId68"/>
    <sheet name="6.12-14" sheetId="158" r:id="rId69"/>
    <sheet name="6.15 " sheetId="159" r:id="rId70"/>
    <sheet name="6.16-19" sheetId="160" r:id="rId71"/>
    <sheet name="6.20" sheetId="161" r:id="rId72"/>
    <sheet name="6.21-24" sheetId="162" r:id="rId73"/>
    <sheet name="6.25" sheetId="163" r:id="rId74"/>
    <sheet name="6.26-27" sheetId="166" r:id="rId75"/>
    <sheet name="7.1" sheetId="216" r:id="rId76"/>
    <sheet name="7.2-7.4" sheetId="217" r:id="rId77"/>
    <sheet name="7.5-6" sheetId="218" r:id="rId78"/>
    <sheet name="7.7-8" sheetId="219" r:id="rId79"/>
    <sheet name="7.9-10" sheetId="220" r:id="rId80"/>
    <sheet name="7.11-12" sheetId="221" r:id="rId81"/>
    <sheet name="7.13-14" sheetId="222" r:id="rId82"/>
    <sheet name="7.15-17" sheetId="223" r:id="rId83"/>
    <sheet name="7.18-19" sheetId="224" r:id="rId84"/>
    <sheet name="7.20-22" sheetId="225" r:id="rId85"/>
    <sheet name="7.23-28" sheetId="226" r:id="rId86"/>
    <sheet name="7.29" sheetId="227" r:id="rId87"/>
    <sheet name="7.30-33" sheetId="228" r:id="rId88"/>
    <sheet name="7.34-35 " sheetId="229" r:id="rId89"/>
    <sheet name="7.36" sheetId="230" r:id="rId90"/>
    <sheet name="7.37-38" sheetId="231" r:id="rId91"/>
    <sheet name="7.39-40" sheetId="232" r:id="rId92"/>
    <sheet name="8.1" sheetId="43" r:id="rId93"/>
    <sheet name="8.2" sheetId="44" r:id="rId94"/>
    <sheet name="8.3" sheetId="179" r:id="rId95"/>
    <sheet name="8.4" sheetId="113" r:id="rId96"/>
    <sheet name="8.5" sheetId="187" r:id="rId97"/>
    <sheet name="8.6" sheetId="210" r:id="rId98"/>
  </sheets>
  <externalReferences>
    <externalReference r:id="rId99"/>
  </externalReferences>
  <definedNames>
    <definedName name="_xlnm._FilterDatabase" localSheetId="4" hidden="1">'2.1-2 '!$A$28:$AMG$28</definedName>
    <definedName name="_xlnm.Print_Area" localSheetId="2">'1.2'!$A$1:$K$50</definedName>
    <definedName name="_xlnm.Print_Area" localSheetId="11">'2.11 '!$A$1:$N$38</definedName>
    <definedName name="_xlnm.Print_Area" localSheetId="12">'2.12'!$A$1:$N$38</definedName>
    <definedName name="_xlnm.Print_Area" localSheetId="7">'2.6'!$A$1:$H$53</definedName>
    <definedName name="_xlnm.Print_Area" localSheetId="52">'4.24'!$A$1:$K$117</definedName>
    <definedName name="_xlnm.Print_Area" localSheetId="64">'6.7'!$A$1:$G$54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LE_LINK1" localSheetId="85">'7.23-28'!#REF!</definedName>
    <definedName name="_xlnm.Print_Titles" localSheetId="11">'2.11 '!$3:$3</definedName>
    <definedName name="_xlnm.Print_Titles" localSheetId="14">'2.14 '!$3:$4</definedName>
    <definedName name="_xlnm.Print_Titles" localSheetId="6">'2.5'!$3:$3</definedName>
    <definedName name="_xlnm.Print_Titles" localSheetId="43">'4.7'!$3:$3</definedName>
    <definedName name="xx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5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4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8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8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9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localSheetId="9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66" l="1"/>
  <c r="C27" i="166"/>
  <c r="L24" i="232"/>
  <c r="L23" i="232"/>
  <c r="M15" i="232"/>
  <c r="M11" i="232"/>
  <c r="M9" i="232"/>
  <c r="M5" i="232"/>
  <c r="J45" i="231"/>
  <c r="J44" i="231"/>
  <c r="L13" i="230"/>
  <c r="M13" i="230" s="1"/>
  <c r="K13" i="230"/>
  <c r="M12" i="230"/>
  <c r="M11" i="230"/>
  <c r="M10" i="230"/>
  <c r="M9" i="230"/>
  <c r="M8" i="230"/>
  <c r="M7" i="230"/>
  <c r="M6" i="230"/>
  <c r="M5" i="230"/>
  <c r="M4" i="230"/>
  <c r="L29" i="229"/>
  <c r="K29" i="229"/>
  <c r="J29" i="229"/>
  <c r="I29" i="229"/>
  <c r="H29" i="229"/>
  <c r="G29" i="229"/>
  <c r="F29" i="229"/>
  <c r="E29" i="229"/>
  <c r="D29" i="229"/>
  <c r="C29" i="229"/>
  <c r="L28" i="229"/>
  <c r="K28" i="229"/>
  <c r="J28" i="229"/>
  <c r="I28" i="229"/>
  <c r="H28" i="229"/>
  <c r="G28" i="229"/>
  <c r="F28" i="229"/>
  <c r="E28" i="229"/>
  <c r="D28" i="229"/>
  <c r="C28" i="229"/>
  <c r="L27" i="229"/>
  <c r="K27" i="229"/>
  <c r="J27" i="229"/>
  <c r="I27" i="229"/>
  <c r="H27" i="229"/>
  <c r="G27" i="229"/>
  <c r="F27" i="229"/>
  <c r="E27" i="229"/>
  <c r="D27" i="229"/>
  <c r="C27" i="229"/>
  <c r="L26" i="229"/>
  <c r="K26" i="229"/>
  <c r="J26" i="229"/>
  <c r="I26" i="229"/>
  <c r="H26" i="229"/>
  <c r="L25" i="229"/>
  <c r="K25" i="229"/>
  <c r="J25" i="229"/>
  <c r="I25" i="229"/>
  <c r="H25" i="229"/>
  <c r="G25" i="229"/>
  <c r="L24" i="229"/>
  <c r="K24" i="229"/>
  <c r="J24" i="229"/>
  <c r="I24" i="229"/>
  <c r="H24" i="229"/>
  <c r="G24" i="229"/>
  <c r="L22" i="229"/>
  <c r="K22" i="229"/>
  <c r="J22" i="229"/>
  <c r="I22" i="229"/>
  <c r="H22" i="229"/>
  <c r="G22" i="229"/>
  <c r="F22" i="229"/>
  <c r="E22" i="229"/>
  <c r="D22" i="229"/>
  <c r="C22" i="229"/>
  <c r="L21" i="229"/>
  <c r="K21" i="229"/>
  <c r="J21" i="229"/>
  <c r="I21" i="229"/>
  <c r="H21" i="229"/>
  <c r="G21" i="229"/>
  <c r="F21" i="229"/>
  <c r="E21" i="229"/>
  <c r="D21" i="229"/>
  <c r="C21" i="229"/>
  <c r="L20" i="229"/>
  <c r="K20" i="229"/>
  <c r="J20" i="229"/>
  <c r="I20" i="229"/>
  <c r="H20" i="229"/>
  <c r="G20" i="229"/>
  <c r="F20" i="229"/>
  <c r="E20" i="229"/>
  <c r="D20" i="229"/>
  <c r="C20" i="229"/>
  <c r="L19" i="229"/>
  <c r="K19" i="229"/>
  <c r="J19" i="229"/>
  <c r="I19" i="229"/>
  <c r="H19" i="229"/>
  <c r="G19" i="229"/>
  <c r="F19" i="229"/>
  <c r="E19" i="229"/>
  <c r="D19" i="229"/>
  <c r="C19" i="229"/>
  <c r="J92" i="228"/>
  <c r="H92" i="228"/>
  <c r="J91" i="228"/>
  <c r="H91" i="228"/>
  <c r="J90" i="228"/>
  <c r="H90" i="228"/>
  <c r="J89" i="228"/>
  <c r="H89" i="228"/>
  <c r="J88" i="228"/>
  <c r="H88" i="228"/>
  <c r="J87" i="228"/>
  <c r="H87" i="228"/>
  <c r="J86" i="228"/>
  <c r="H86" i="228"/>
  <c r="J85" i="228"/>
  <c r="H85" i="228"/>
  <c r="J84" i="228"/>
  <c r="H84" i="228"/>
  <c r="J83" i="228"/>
  <c r="H83" i="228"/>
  <c r="J82" i="228"/>
  <c r="H82" i="228"/>
  <c r="D75" i="228"/>
  <c r="B75" i="228"/>
  <c r="D74" i="228"/>
  <c r="B74" i="228"/>
  <c r="D73" i="228"/>
  <c r="B73" i="228"/>
  <c r="D72" i="228"/>
  <c r="B72" i="228"/>
  <c r="M56" i="228"/>
  <c r="L56" i="228"/>
  <c r="K56" i="228"/>
  <c r="J56" i="228"/>
  <c r="I56" i="228"/>
  <c r="H56" i="228"/>
  <c r="G56" i="228"/>
  <c r="F56" i="228"/>
  <c r="E56" i="228"/>
  <c r="D56" i="228"/>
  <c r="M25" i="228"/>
  <c r="L25" i="228"/>
  <c r="K25" i="228"/>
  <c r="J25" i="228"/>
  <c r="I25" i="228"/>
  <c r="H25" i="228"/>
  <c r="G25" i="228"/>
  <c r="F25" i="228"/>
  <c r="E25" i="228"/>
  <c r="D25" i="228"/>
  <c r="C25" i="228"/>
  <c r="M24" i="228"/>
  <c r="L24" i="228"/>
  <c r="K24" i="228"/>
  <c r="J24" i="228"/>
  <c r="I24" i="228"/>
  <c r="H24" i="228"/>
  <c r="G24" i="228"/>
  <c r="F24" i="228"/>
  <c r="E24" i="228"/>
  <c r="D24" i="228"/>
  <c r="C24" i="228"/>
  <c r="M23" i="228"/>
  <c r="L23" i="228"/>
  <c r="K23" i="228"/>
  <c r="J23" i="228"/>
  <c r="I23" i="228"/>
  <c r="H23" i="228"/>
  <c r="G23" i="228"/>
  <c r="F23" i="228"/>
  <c r="E23" i="228"/>
  <c r="D23" i="228"/>
  <c r="C23" i="228"/>
  <c r="M22" i="228"/>
  <c r="L22" i="228"/>
  <c r="K22" i="228"/>
  <c r="J22" i="228"/>
  <c r="I22" i="228"/>
  <c r="H22" i="228"/>
  <c r="G22" i="228"/>
  <c r="F22" i="228"/>
  <c r="E22" i="228"/>
  <c r="D22" i="228"/>
  <c r="C22" i="228"/>
  <c r="M21" i="228"/>
  <c r="L21" i="228"/>
  <c r="K21" i="228"/>
  <c r="J21" i="228"/>
  <c r="I21" i="228"/>
  <c r="H21" i="228"/>
  <c r="G21" i="228"/>
  <c r="F21" i="228"/>
  <c r="E21" i="228"/>
  <c r="D21" i="228"/>
  <c r="C21" i="228"/>
  <c r="M20" i="228"/>
  <c r="L20" i="228"/>
  <c r="K20" i="228"/>
  <c r="J20" i="228"/>
  <c r="I20" i="228"/>
  <c r="H20" i="228"/>
  <c r="G20" i="228"/>
  <c r="F20" i="228"/>
  <c r="E20" i="228"/>
  <c r="D20" i="228"/>
  <c r="C20" i="228"/>
  <c r="M19" i="228"/>
  <c r="L19" i="228"/>
  <c r="K19" i="228"/>
  <c r="J19" i="228"/>
  <c r="I19" i="228"/>
  <c r="H19" i="228"/>
  <c r="G19" i="228"/>
  <c r="F19" i="228"/>
  <c r="E19" i="228"/>
  <c r="D19" i="228"/>
  <c r="C19" i="228"/>
  <c r="M18" i="228"/>
  <c r="L18" i="228"/>
  <c r="K18" i="228"/>
  <c r="J18" i="228"/>
  <c r="I18" i="228"/>
  <c r="H18" i="228"/>
  <c r="G18" i="228"/>
  <c r="F18" i="228"/>
  <c r="E18" i="228"/>
  <c r="D18" i="228"/>
  <c r="C18" i="228"/>
  <c r="I46" i="227"/>
  <c r="H46" i="227"/>
  <c r="D43" i="227"/>
  <c r="C43" i="227"/>
  <c r="L33" i="226"/>
  <c r="E25" i="226"/>
  <c r="D25" i="226"/>
  <c r="E24" i="226"/>
  <c r="D24" i="226"/>
  <c r="E23" i="226"/>
  <c r="D23" i="226"/>
  <c r="E22" i="226"/>
  <c r="D22" i="226"/>
  <c r="E21" i="226"/>
  <c r="D21" i="226"/>
  <c r="E20" i="226"/>
  <c r="D20" i="226"/>
  <c r="E19" i="226"/>
  <c r="D19" i="226"/>
  <c r="C7" i="226"/>
  <c r="B7" i="226"/>
  <c r="B56" i="225"/>
  <c r="D55" i="225"/>
  <c r="D54" i="225"/>
  <c r="D53" i="225"/>
  <c r="D56" i="225" s="1"/>
  <c r="F47" i="225"/>
  <c r="E47" i="225"/>
  <c r="C47" i="225"/>
  <c r="B47" i="225"/>
  <c r="D47" i="225" s="1"/>
  <c r="G46" i="225"/>
  <c r="D46" i="225"/>
  <c r="G45" i="225"/>
  <c r="D45" i="225"/>
  <c r="G44" i="225"/>
  <c r="D44" i="225"/>
  <c r="G43" i="225"/>
  <c r="G47" i="225" s="1"/>
  <c r="D43" i="225"/>
  <c r="G39" i="225"/>
  <c r="C39" i="225"/>
  <c r="B39" i="225"/>
  <c r="D39" i="225" s="1"/>
  <c r="G38" i="225"/>
  <c r="D38" i="225"/>
  <c r="G37" i="225"/>
  <c r="D37" i="225"/>
  <c r="G36" i="225"/>
  <c r="D36" i="225"/>
  <c r="G35" i="225"/>
  <c r="D35" i="225"/>
  <c r="F12" i="225"/>
  <c r="E12" i="225"/>
  <c r="F11" i="225"/>
  <c r="E11" i="225"/>
  <c r="F10" i="225"/>
  <c r="E10" i="225"/>
  <c r="F9" i="225"/>
  <c r="E9" i="225"/>
  <c r="F8" i="225"/>
  <c r="E8" i="225"/>
  <c r="E7" i="225"/>
  <c r="E6" i="225"/>
  <c r="F6" i="225" s="1"/>
  <c r="E5" i="225"/>
  <c r="F5" i="225" s="1"/>
  <c r="E4" i="225"/>
  <c r="F4" i="225" s="1"/>
  <c r="B47" i="224"/>
  <c r="D46" i="224"/>
  <c r="B46" i="224"/>
  <c r="E42" i="224"/>
  <c r="E47" i="224" s="1"/>
  <c r="E41" i="224"/>
  <c r="E46" i="224" s="1"/>
  <c r="E40" i="224"/>
  <c r="E45" i="224" s="1"/>
  <c r="J13" i="224"/>
  <c r="I13" i="224"/>
  <c r="H13" i="224"/>
  <c r="K13" i="224" s="1"/>
  <c r="G13" i="224"/>
  <c r="F13" i="224"/>
  <c r="E13" i="224"/>
  <c r="J12" i="224"/>
  <c r="E12" i="224"/>
  <c r="J11" i="224"/>
  <c r="E11" i="224"/>
  <c r="D11" i="224"/>
  <c r="F11" i="224" s="1"/>
  <c r="K10" i="224"/>
  <c r="J10" i="224"/>
  <c r="F10" i="224"/>
  <c r="D10" i="224"/>
  <c r="E10" i="224" s="1"/>
  <c r="K9" i="224"/>
  <c r="J9" i="224"/>
  <c r="E9" i="224"/>
  <c r="D9" i="224"/>
  <c r="F9" i="224" s="1"/>
  <c r="K8" i="224"/>
  <c r="J8" i="224"/>
  <c r="D8" i="224"/>
  <c r="F8" i="224" s="1"/>
  <c r="K7" i="224"/>
  <c r="J7" i="224"/>
  <c r="E7" i="224"/>
  <c r="D7" i="224"/>
  <c r="F7" i="224" s="1"/>
  <c r="K6" i="224"/>
  <c r="J6" i="224"/>
  <c r="F6" i="224"/>
  <c r="D6" i="224"/>
  <c r="E6" i="224" s="1"/>
  <c r="K5" i="224"/>
  <c r="J5" i="224"/>
  <c r="F5" i="224"/>
  <c r="E5" i="224"/>
  <c r="D5" i="224"/>
  <c r="D58" i="223"/>
  <c r="C58" i="223"/>
  <c r="D56" i="223" s="1"/>
  <c r="D57" i="223"/>
  <c r="D55" i="223"/>
  <c r="D54" i="223"/>
  <c r="D53" i="223"/>
  <c r="D52" i="223"/>
  <c r="H46" i="223"/>
  <c r="F46" i="223"/>
  <c r="E46" i="223"/>
  <c r="G46" i="223" s="1"/>
  <c r="H45" i="223"/>
  <c r="F45" i="223"/>
  <c r="E45" i="223"/>
  <c r="G45" i="223" s="1"/>
  <c r="H44" i="223"/>
  <c r="F44" i="223"/>
  <c r="E44" i="223"/>
  <c r="G44" i="223" s="1"/>
  <c r="H43" i="223"/>
  <c r="F43" i="223"/>
  <c r="E43" i="223"/>
  <c r="G43" i="223" s="1"/>
  <c r="H42" i="223"/>
  <c r="F42" i="223"/>
  <c r="E42" i="223"/>
  <c r="G42" i="223" s="1"/>
  <c r="H41" i="223"/>
  <c r="F41" i="223"/>
  <c r="E41" i="223"/>
  <c r="G41" i="223" s="1"/>
  <c r="H40" i="223"/>
  <c r="F40" i="223"/>
  <c r="E40" i="223"/>
  <c r="G40" i="223" s="1"/>
  <c r="H39" i="223"/>
  <c r="F39" i="223"/>
  <c r="E39" i="223"/>
  <c r="G39" i="223" s="1"/>
  <c r="H38" i="223"/>
  <c r="F38" i="223"/>
  <c r="E38" i="223"/>
  <c r="G38" i="223" s="1"/>
  <c r="H37" i="223"/>
  <c r="F37" i="223"/>
  <c r="E37" i="223"/>
  <c r="G37" i="223" s="1"/>
  <c r="H36" i="223"/>
  <c r="F36" i="223"/>
  <c r="E36" i="223"/>
  <c r="G36" i="223" s="1"/>
  <c r="P17" i="223"/>
  <c r="O17" i="223"/>
  <c r="Q16" i="223"/>
  <c r="Q15" i="223"/>
  <c r="Q14" i="223"/>
  <c r="Q13" i="223"/>
  <c r="Q12" i="223"/>
  <c r="Q11" i="223"/>
  <c r="Q10" i="223"/>
  <c r="Q9" i="223"/>
  <c r="Q8" i="223"/>
  <c r="Q7" i="223"/>
  <c r="Q17" i="223" s="1"/>
  <c r="Q6" i="223"/>
  <c r="Q5" i="223"/>
  <c r="Q4" i="223"/>
  <c r="L33" i="222"/>
  <c r="J33" i="222"/>
  <c r="I33" i="222"/>
  <c r="H33" i="222"/>
  <c r="G33" i="222"/>
  <c r="K33" i="222" s="1"/>
  <c r="F33" i="222"/>
  <c r="E33" i="222"/>
  <c r="K32" i="222"/>
  <c r="J32" i="222"/>
  <c r="H32" i="222"/>
  <c r="F32" i="222"/>
  <c r="H31" i="222"/>
  <c r="F31" i="222"/>
  <c r="K30" i="222"/>
  <c r="J30" i="222"/>
  <c r="H30" i="222"/>
  <c r="F30" i="222"/>
  <c r="K29" i="222"/>
  <c r="J29" i="222"/>
  <c r="H29" i="222"/>
  <c r="F29" i="222"/>
  <c r="K28" i="222"/>
  <c r="J28" i="222"/>
  <c r="H28" i="222"/>
  <c r="F28" i="222"/>
  <c r="K27" i="222"/>
  <c r="J27" i="222"/>
  <c r="H27" i="222"/>
  <c r="F27" i="222"/>
  <c r="K26" i="222"/>
  <c r="J26" i="222"/>
  <c r="H26" i="222"/>
  <c r="F26" i="222"/>
  <c r="K25" i="222"/>
  <c r="J25" i="222"/>
  <c r="H25" i="222"/>
  <c r="F25" i="222"/>
  <c r="K24" i="222"/>
  <c r="J24" i="222"/>
  <c r="H24" i="222"/>
  <c r="F24" i="222"/>
  <c r="L23" i="222"/>
  <c r="K23" i="222"/>
  <c r="J23" i="222"/>
  <c r="H23" i="222"/>
  <c r="F23" i="222"/>
  <c r="K22" i="222"/>
  <c r="J22" i="222"/>
  <c r="H22" i="222"/>
  <c r="F22" i="222"/>
  <c r="S16" i="222"/>
  <c r="R16" i="222"/>
  <c r="Q16" i="222"/>
  <c r="P16" i="222"/>
  <c r="O16" i="222"/>
  <c r="N16" i="222"/>
  <c r="M16" i="222"/>
  <c r="L16" i="222"/>
  <c r="K16" i="222"/>
  <c r="L45" i="220"/>
  <c r="L44" i="220"/>
  <c r="L43" i="220"/>
  <c r="L42" i="220"/>
  <c r="L41" i="220"/>
  <c r="L40" i="220"/>
  <c r="L39" i="220"/>
  <c r="L38" i="220"/>
  <c r="L37" i="220"/>
  <c r="L36" i="220"/>
  <c r="K14" i="220"/>
  <c r="H15" i="220" s="1"/>
  <c r="K13" i="220"/>
  <c r="K12" i="220"/>
  <c r="K11" i="220"/>
  <c r="K10" i="220"/>
  <c r="K9" i="220"/>
  <c r="K8" i="220"/>
  <c r="K7" i="220"/>
  <c r="K6" i="220"/>
  <c r="K5" i="220"/>
  <c r="K4" i="220"/>
  <c r="I10" i="219"/>
  <c r="H10" i="219"/>
  <c r="G10" i="219"/>
  <c r="F10" i="219"/>
  <c r="E10" i="219"/>
  <c r="D10" i="219"/>
  <c r="C10" i="219"/>
  <c r="B10" i="219"/>
  <c r="I9" i="219"/>
  <c r="H9" i="219"/>
  <c r="G9" i="219"/>
  <c r="F9" i="219"/>
  <c r="E9" i="219"/>
  <c r="D9" i="219"/>
  <c r="C9" i="219"/>
  <c r="B9" i="219"/>
  <c r="L29" i="218"/>
  <c r="M28" i="218" s="1"/>
  <c r="K29" i="218"/>
  <c r="J29" i="218"/>
  <c r="F29" i="218"/>
  <c r="G28" i="218" s="1"/>
  <c r="E29" i="218"/>
  <c r="D29" i="218"/>
  <c r="C29" i="218"/>
  <c r="B29" i="218"/>
  <c r="G27" i="218"/>
  <c r="G25" i="218"/>
  <c r="G23" i="218"/>
  <c r="G21" i="218"/>
  <c r="G19" i="218"/>
  <c r="G17" i="218"/>
  <c r="G15" i="218"/>
  <c r="G13" i="218"/>
  <c r="G11" i="218"/>
  <c r="G9" i="218"/>
  <c r="G7" i="218"/>
  <c r="G5" i="218"/>
  <c r="L92" i="217"/>
  <c r="L91" i="217"/>
  <c r="O61" i="217"/>
  <c r="O60" i="217"/>
  <c r="J37" i="217"/>
  <c r="H37" i="217"/>
  <c r="F37" i="217"/>
  <c r="J36" i="217"/>
  <c r="H36" i="217"/>
  <c r="F36" i="217"/>
  <c r="J35" i="217"/>
  <c r="H35" i="217"/>
  <c r="F35" i="217"/>
  <c r="J34" i="217"/>
  <c r="H34" i="217"/>
  <c r="F34" i="217"/>
  <c r="J33" i="217"/>
  <c r="H33" i="217"/>
  <c r="F33" i="217"/>
  <c r="J32" i="217"/>
  <c r="H32" i="217"/>
  <c r="F32" i="217"/>
  <c r="J31" i="217"/>
  <c r="H31" i="217"/>
  <c r="F31" i="217"/>
  <c r="J30" i="217"/>
  <c r="H30" i="217"/>
  <c r="F30" i="217"/>
  <c r="J29" i="217"/>
  <c r="H29" i="217"/>
  <c r="F29" i="217"/>
  <c r="J28" i="217"/>
  <c r="H28" i="217"/>
  <c r="F28" i="217"/>
  <c r="J27" i="217"/>
  <c r="H27" i="217"/>
  <c r="F27" i="217"/>
  <c r="J26" i="217"/>
  <c r="H26" i="217"/>
  <c r="F26" i="217"/>
  <c r="J25" i="217"/>
  <c r="H25" i="217"/>
  <c r="F25" i="217"/>
  <c r="Q16" i="217"/>
  <c r="O16" i="217"/>
  <c r="O59" i="217" s="1"/>
  <c r="Q15" i="217"/>
  <c r="Q14" i="217"/>
  <c r="Q13" i="217"/>
  <c r="Q12" i="217"/>
  <c r="Q11" i="217"/>
  <c r="Q10" i="217"/>
  <c r="Q9" i="217"/>
  <c r="Q8" i="217"/>
  <c r="Q7" i="217"/>
  <c r="Q6" i="217"/>
  <c r="Q5" i="217"/>
  <c r="Q4" i="217"/>
  <c r="I43" i="216"/>
  <c r="C43" i="216"/>
  <c r="I42" i="216"/>
  <c r="H42" i="216"/>
  <c r="G42" i="216"/>
  <c r="F42" i="216"/>
  <c r="E42" i="216"/>
  <c r="D42" i="216"/>
  <c r="C42" i="216"/>
  <c r="I41" i="216"/>
  <c r="H41" i="216"/>
  <c r="G41" i="216"/>
  <c r="F41" i="216"/>
  <c r="E41" i="216"/>
  <c r="D41" i="216"/>
  <c r="C41" i="216"/>
  <c r="I40" i="216"/>
  <c r="H40" i="216"/>
  <c r="G40" i="216"/>
  <c r="F40" i="216"/>
  <c r="E40" i="216"/>
  <c r="D40" i="216"/>
  <c r="C40" i="216"/>
  <c r="I39" i="216"/>
  <c r="H39" i="216"/>
  <c r="G39" i="216"/>
  <c r="F39" i="216"/>
  <c r="E39" i="216"/>
  <c r="D39" i="216"/>
  <c r="C39" i="216"/>
  <c r="I38" i="216"/>
  <c r="H38" i="216"/>
  <c r="G38" i="216"/>
  <c r="F38" i="216"/>
  <c r="E38" i="216"/>
  <c r="D38" i="216"/>
  <c r="C38" i="216"/>
  <c r="I37" i="216"/>
  <c r="H37" i="216"/>
  <c r="G37" i="216"/>
  <c r="F37" i="216"/>
  <c r="E37" i="216"/>
  <c r="D37" i="216"/>
  <c r="C37" i="216"/>
  <c r="I36" i="216"/>
  <c r="H36" i="216"/>
  <c r="G36" i="216"/>
  <c r="F36" i="216"/>
  <c r="E36" i="216"/>
  <c r="D36" i="216"/>
  <c r="C36" i="216"/>
  <c r="I35" i="216"/>
  <c r="C35" i="216"/>
  <c r="I34" i="216"/>
  <c r="H34" i="216"/>
  <c r="F34" i="216"/>
  <c r="E34" i="216"/>
  <c r="C34" i="216"/>
  <c r="I33" i="216"/>
  <c r="H33" i="216"/>
  <c r="F33" i="216"/>
  <c r="E33" i="216"/>
  <c r="D33" i="216"/>
  <c r="C33" i="216"/>
  <c r="D32" i="216"/>
  <c r="C32" i="216"/>
  <c r="D31" i="216"/>
  <c r="C31" i="216"/>
  <c r="D30" i="216"/>
  <c r="C30" i="216"/>
  <c r="D29" i="216"/>
  <c r="C29" i="216"/>
  <c r="D28" i="216"/>
  <c r="C28" i="216"/>
  <c r="I15" i="220" l="1"/>
  <c r="M5" i="218"/>
  <c r="M7" i="218"/>
  <c r="M9" i="218"/>
  <c r="M11" i="218"/>
  <c r="M13" i="218"/>
  <c r="M15" i="218"/>
  <c r="M17" i="218"/>
  <c r="M19" i="218"/>
  <c r="M21" i="218"/>
  <c r="M23" i="218"/>
  <c r="M25" i="218"/>
  <c r="M27" i="218"/>
  <c r="G29" i="218"/>
  <c r="M29" i="218"/>
  <c r="B15" i="220"/>
  <c r="F15" i="220"/>
  <c r="J15" i="220"/>
  <c r="E8" i="224"/>
  <c r="C45" i="224"/>
  <c r="C46" i="224"/>
  <c r="C47" i="224"/>
  <c r="E15" i="220"/>
  <c r="G6" i="218"/>
  <c r="G8" i="218"/>
  <c r="G10" i="218"/>
  <c r="G12" i="218"/>
  <c r="G14" i="218"/>
  <c r="G16" i="218"/>
  <c r="G18" i="218"/>
  <c r="G20" i="218"/>
  <c r="G22" i="218"/>
  <c r="G24" i="218"/>
  <c r="G26" i="218"/>
  <c r="C15" i="220"/>
  <c r="G15" i="220"/>
  <c r="K15" i="220"/>
  <c r="D45" i="224"/>
  <c r="D47" i="224"/>
  <c r="B45" i="224"/>
  <c r="M6" i="218"/>
  <c r="M8" i="218"/>
  <c r="M10" i="218"/>
  <c r="M12" i="218"/>
  <c r="M14" i="218"/>
  <c r="M16" i="218"/>
  <c r="M18" i="218"/>
  <c r="M20" i="218"/>
  <c r="M22" i="218"/>
  <c r="M24" i="218"/>
  <c r="M26" i="218"/>
  <c r="D15" i="220"/>
  <c r="E43" i="224"/>
  <c r="E48" i="224" l="1"/>
  <c r="D48" i="224"/>
  <c r="C48" i="224"/>
  <c r="B48" i="224"/>
  <c r="H3" i="54"/>
  <c r="J51" i="53"/>
  <c r="J3" i="53"/>
  <c r="H22" i="182"/>
  <c r="H4" i="182"/>
  <c r="H7" i="110"/>
  <c r="H8" i="110"/>
  <c r="H9" i="110"/>
  <c r="H30" i="110"/>
  <c r="H31" i="110"/>
  <c r="H32" i="110"/>
  <c r="H23" i="110"/>
  <c r="H24" i="110"/>
  <c r="H25" i="110"/>
  <c r="H14" i="110"/>
  <c r="H15" i="110"/>
  <c r="H16" i="110"/>
  <c r="H29" i="110"/>
  <c r="H22" i="110"/>
  <c r="H13" i="110"/>
  <c r="H6" i="110"/>
  <c r="E25" i="110"/>
  <c r="F25" i="110"/>
  <c r="G25" i="110"/>
  <c r="I26" i="41"/>
  <c r="J26" i="41"/>
  <c r="J15" i="41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4" i="44"/>
  <c r="J54" i="43"/>
  <c r="K54" i="43" s="1"/>
  <c r="J54" i="179"/>
  <c r="K54" i="179"/>
  <c r="L54" i="179"/>
  <c r="I54" i="179"/>
  <c r="H54" i="179"/>
  <c r="G54" i="179"/>
  <c r="F54" i="179"/>
  <c r="E54" i="179"/>
  <c r="D54" i="179"/>
  <c r="C54" i="179"/>
  <c r="B54" i="179"/>
  <c r="C54" i="44"/>
  <c r="D54" i="44"/>
  <c r="E54" i="44"/>
  <c r="F54" i="44"/>
  <c r="G54" i="44"/>
  <c r="I54" i="44"/>
  <c r="H54" i="44"/>
  <c r="B54" i="44"/>
  <c r="I5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4" i="43"/>
  <c r="E25" i="166"/>
  <c r="G45" i="158"/>
  <c r="G25" i="154"/>
  <c r="G28" i="154" s="1"/>
  <c r="E25" i="154"/>
  <c r="E28" i="154" s="1"/>
  <c r="F28" i="154"/>
  <c r="D28" i="154"/>
  <c r="C25" i="154"/>
  <c r="C27" i="154"/>
  <c r="C26" i="154"/>
  <c r="C24" i="154"/>
  <c r="C28" i="154" l="1"/>
  <c r="C29" i="172" l="1"/>
  <c r="C42" i="172"/>
  <c r="C43" i="172"/>
  <c r="C44" i="172"/>
  <c r="C45" i="172"/>
  <c r="C46" i="172"/>
  <c r="C47" i="172"/>
  <c r="C48" i="172"/>
  <c r="C49" i="172"/>
  <c r="C50" i="172"/>
  <c r="C41" i="172"/>
  <c r="C30" i="172"/>
  <c r="C31" i="172"/>
  <c r="C32" i="172"/>
  <c r="C33" i="172"/>
  <c r="C34" i="172"/>
  <c r="C35" i="172"/>
  <c r="B49" i="175"/>
  <c r="B44" i="175"/>
  <c r="B43" i="175"/>
  <c r="B46" i="175"/>
  <c r="B45" i="175"/>
  <c r="C43" i="175"/>
  <c r="C44" i="175"/>
  <c r="C45" i="175"/>
  <c r="C46" i="175"/>
  <c r="D39" i="175" l="1"/>
  <c r="D40" i="175"/>
  <c r="D50" i="175" s="1"/>
  <c r="D37" i="175"/>
  <c r="D36" i="175"/>
  <c r="C35" i="175"/>
  <c r="C48" i="175" s="1"/>
  <c r="B35" i="175"/>
  <c r="D34" i="175"/>
  <c r="D33" i="175"/>
  <c r="D35" i="175" s="1"/>
  <c r="D47" i="175" s="1"/>
  <c r="D38" i="175"/>
  <c r="D49" i="175" s="1"/>
  <c r="D41" i="175"/>
  <c r="C47" i="175"/>
  <c r="C49" i="175"/>
  <c r="C50" i="175"/>
  <c r="N45" i="191"/>
  <c r="N44" i="191"/>
  <c r="L25" i="191"/>
  <c r="K25" i="191"/>
  <c r="I25" i="191"/>
  <c r="H25" i="191"/>
  <c r="F25" i="191"/>
  <c r="E25" i="191"/>
  <c r="G25" i="191" s="1"/>
  <c r="C25" i="191"/>
  <c r="B25" i="191"/>
  <c r="D25" i="191" s="1"/>
  <c r="M24" i="191"/>
  <c r="J24" i="191"/>
  <c r="G24" i="191"/>
  <c r="D24" i="191"/>
  <c r="M23" i="191"/>
  <c r="J23" i="191"/>
  <c r="G23" i="191"/>
  <c r="D23" i="191"/>
  <c r="M22" i="191"/>
  <c r="J22" i="191"/>
  <c r="G22" i="191"/>
  <c r="D22" i="191"/>
  <c r="M21" i="191"/>
  <c r="J21" i="191"/>
  <c r="G21" i="191"/>
  <c r="D21" i="191"/>
  <c r="M20" i="191"/>
  <c r="J20" i="191"/>
  <c r="G20" i="191"/>
  <c r="D20" i="191"/>
  <c r="M19" i="191"/>
  <c r="J19" i="191"/>
  <c r="G19" i="191"/>
  <c r="D19" i="191"/>
  <c r="M18" i="191"/>
  <c r="J18" i="191"/>
  <c r="G18" i="191"/>
  <c r="D18" i="191"/>
  <c r="M17" i="191"/>
  <c r="J17" i="191"/>
  <c r="G17" i="191"/>
  <c r="D17" i="191"/>
  <c r="M16" i="191"/>
  <c r="J16" i="191"/>
  <c r="G16" i="191"/>
  <c r="D16" i="191"/>
  <c r="M15" i="191"/>
  <c r="J15" i="191"/>
  <c r="G15" i="191"/>
  <c r="D15" i="191"/>
  <c r="M14" i="191"/>
  <c r="J14" i="191"/>
  <c r="G14" i="191"/>
  <c r="D14" i="191"/>
  <c r="M13" i="191"/>
  <c r="M25" i="191" s="1"/>
  <c r="J13" i="191"/>
  <c r="J25" i="191" s="1"/>
  <c r="G13" i="191"/>
  <c r="D13" i="191"/>
  <c r="C47" i="211"/>
  <c r="E47" i="211"/>
  <c r="C48" i="211"/>
  <c r="E48" i="211"/>
  <c r="C49" i="211"/>
  <c r="E49" i="211"/>
  <c r="C50" i="211"/>
  <c r="E50" i="211"/>
  <c r="D27" i="211"/>
  <c r="D28" i="211"/>
  <c r="D29" i="211"/>
  <c r="D30" i="211"/>
  <c r="D48" i="175" l="1"/>
  <c r="D44" i="175"/>
  <c r="D46" i="175"/>
  <c r="D43" i="175"/>
  <c r="D45" i="175"/>
  <c r="B48" i="175"/>
  <c r="B50" i="175"/>
  <c r="B47" i="175"/>
  <c r="H11" i="115"/>
  <c r="I11" i="115"/>
  <c r="G11" i="115"/>
  <c r="J28" i="18"/>
  <c r="H28" i="18"/>
  <c r="F28" i="18"/>
  <c r="C28" i="18"/>
  <c r="E27" i="22"/>
  <c r="E25" i="22"/>
  <c r="E26" i="22"/>
  <c r="I28" i="18" l="1"/>
  <c r="H31" i="16"/>
  <c r="G31" i="16"/>
  <c r="F31" i="16"/>
  <c r="E31" i="16"/>
  <c r="D31" i="16"/>
  <c r="C31" i="16"/>
  <c r="H17" i="16"/>
  <c r="G17" i="16"/>
  <c r="F17" i="16"/>
  <c r="E17" i="16"/>
  <c r="D17" i="16"/>
  <c r="C17" i="16"/>
  <c r="D42" i="207"/>
  <c r="E42" i="207"/>
  <c r="F42" i="207"/>
  <c r="G42" i="207"/>
  <c r="H42" i="207"/>
  <c r="C42" i="207"/>
  <c r="B17" i="212"/>
  <c r="B9" i="212"/>
  <c r="H32" i="212"/>
  <c r="G32" i="212"/>
  <c r="F32" i="212"/>
  <c r="E32" i="212"/>
  <c r="D32" i="212"/>
  <c r="C32" i="212"/>
  <c r="B32" i="212"/>
  <c r="H31" i="212"/>
  <c r="G31" i="212"/>
  <c r="F31" i="212"/>
  <c r="E31" i="212"/>
  <c r="D31" i="212"/>
  <c r="C31" i="212"/>
  <c r="B31" i="212"/>
  <c r="H30" i="212"/>
  <c r="G30" i="212"/>
  <c r="F30" i="212"/>
  <c r="E30" i="212"/>
  <c r="D30" i="212"/>
  <c r="C30" i="212"/>
  <c r="B30" i="212"/>
  <c r="H19" i="212"/>
  <c r="G19" i="212"/>
  <c r="F19" i="212"/>
  <c r="E19" i="212"/>
  <c r="D19" i="212"/>
  <c r="C19" i="212"/>
  <c r="B19" i="212"/>
  <c r="H18" i="212"/>
  <c r="G18" i="212"/>
  <c r="F18" i="212"/>
  <c r="E18" i="212"/>
  <c r="D18" i="212"/>
  <c r="C18" i="212"/>
  <c r="B18" i="212"/>
  <c r="H17" i="212"/>
  <c r="G17" i="212"/>
  <c r="F17" i="212"/>
  <c r="E17" i="212"/>
  <c r="D17" i="212"/>
  <c r="C17" i="212"/>
  <c r="B10" i="212"/>
  <c r="C10" i="212"/>
  <c r="D10" i="212"/>
  <c r="E10" i="212"/>
  <c r="F10" i="212"/>
  <c r="G10" i="212"/>
  <c r="H10" i="212"/>
  <c r="B11" i="212"/>
  <c r="C11" i="212"/>
  <c r="D11" i="212"/>
  <c r="E11" i="212"/>
  <c r="F11" i="212"/>
  <c r="G11" i="212"/>
  <c r="H11" i="212"/>
  <c r="C9" i="212"/>
  <c r="D9" i="212"/>
  <c r="E9" i="212"/>
  <c r="F9" i="212"/>
  <c r="G9" i="212"/>
  <c r="H9" i="212"/>
  <c r="F7" i="207"/>
  <c r="K6" i="171"/>
  <c r="K7" i="171"/>
  <c r="K8" i="171"/>
  <c r="K9" i="171"/>
  <c r="K10" i="171"/>
  <c r="K11" i="171"/>
  <c r="K12" i="171"/>
  <c r="K13" i="171"/>
  <c r="K14" i="171"/>
  <c r="K15" i="171"/>
  <c r="K16" i="171"/>
  <c r="K17" i="171"/>
  <c r="K18" i="171"/>
  <c r="K19" i="171"/>
  <c r="K20" i="171"/>
  <c r="K21" i="171"/>
  <c r="K22" i="171"/>
  <c r="K23" i="171"/>
  <c r="K24" i="171"/>
  <c r="K25" i="171"/>
  <c r="K26" i="171"/>
  <c r="K27" i="171"/>
  <c r="K28" i="171"/>
  <c r="K29" i="171"/>
  <c r="K30" i="171"/>
  <c r="K31" i="171"/>
  <c r="K32" i="171"/>
  <c r="K33" i="171"/>
  <c r="K34" i="171"/>
  <c r="K35" i="171"/>
  <c r="K36" i="171"/>
  <c r="K37" i="171"/>
  <c r="K38" i="171"/>
  <c r="K39" i="171"/>
  <c r="K40" i="171"/>
  <c r="K41" i="171"/>
  <c r="K42" i="171"/>
  <c r="K43" i="171"/>
  <c r="K44" i="171"/>
  <c r="K45" i="171"/>
  <c r="K46" i="171"/>
  <c r="K47" i="171"/>
  <c r="K48" i="171"/>
  <c r="K49" i="171"/>
  <c r="K50" i="171"/>
  <c r="K51" i="171"/>
  <c r="K52" i="171"/>
  <c r="K53" i="171"/>
  <c r="K54" i="171"/>
  <c r="K55" i="171"/>
  <c r="K56" i="171"/>
  <c r="K57" i="171"/>
  <c r="K58" i="171"/>
  <c r="K59" i="171"/>
  <c r="K60" i="171"/>
  <c r="K61" i="171"/>
  <c r="K62" i="171"/>
  <c r="K63" i="171"/>
  <c r="K64" i="171"/>
  <c r="K65" i="171"/>
  <c r="K66" i="171"/>
  <c r="K67" i="171"/>
  <c r="K68" i="171"/>
  <c r="K69" i="171"/>
  <c r="K70" i="171"/>
  <c r="K71" i="171"/>
  <c r="K72" i="171"/>
  <c r="K73" i="171"/>
  <c r="K74" i="171"/>
  <c r="K75" i="171"/>
  <c r="K76" i="171"/>
  <c r="K77" i="171"/>
  <c r="K78" i="171"/>
  <c r="K79" i="171"/>
  <c r="K80" i="171"/>
  <c r="K81" i="171"/>
  <c r="K82" i="171"/>
  <c r="K83" i="171"/>
  <c r="K84" i="171"/>
  <c r="K85" i="171"/>
  <c r="K86" i="171"/>
  <c r="K87" i="171"/>
  <c r="K88" i="171"/>
  <c r="K89" i="171"/>
  <c r="K90" i="171"/>
  <c r="K91" i="171"/>
  <c r="K92" i="171"/>
  <c r="K93" i="171"/>
  <c r="K94" i="171"/>
  <c r="K95" i="171"/>
  <c r="K96" i="171"/>
  <c r="K97" i="171"/>
  <c r="K98" i="171"/>
  <c r="K99" i="171"/>
  <c r="K100" i="171"/>
  <c r="K101" i="171"/>
  <c r="K102" i="171"/>
  <c r="K103" i="171"/>
  <c r="K104" i="171"/>
  <c r="K108" i="171"/>
  <c r="K5" i="171"/>
  <c r="K5" i="211"/>
  <c r="K6" i="211"/>
  <c r="K7" i="211"/>
  <c r="K8" i="211"/>
  <c r="K9" i="211"/>
  <c r="K10" i="211"/>
  <c r="K11" i="211"/>
  <c r="K12" i="211"/>
  <c r="K13" i="211"/>
  <c r="K14" i="211"/>
  <c r="K15" i="211"/>
  <c r="K18" i="211"/>
  <c r="K17" i="211"/>
  <c r="K16" i="211"/>
  <c r="K19" i="211"/>
  <c r="K4" i="211"/>
  <c r="N37" i="176"/>
  <c r="N36" i="176"/>
  <c r="N35" i="176"/>
  <c r="N34" i="176"/>
  <c r="N33" i="176"/>
  <c r="N32" i="176"/>
  <c r="N31" i="176"/>
  <c r="N30" i="176"/>
  <c r="N29" i="176"/>
  <c r="N28" i="176"/>
  <c r="N27" i="176"/>
  <c r="N26" i="176"/>
  <c r="N25" i="176"/>
  <c r="N24" i="176"/>
  <c r="N23" i="176"/>
  <c r="N22" i="176"/>
  <c r="N21" i="176"/>
  <c r="N20" i="176"/>
  <c r="N19" i="176"/>
  <c r="N18" i="176"/>
  <c r="N17" i="176"/>
  <c r="N16" i="176"/>
  <c r="N15" i="176"/>
  <c r="N14" i="176"/>
  <c r="N13" i="176"/>
  <c r="N12" i="176"/>
  <c r="N11" i="176"/>
  <c r="N10" i="176"/>
  <c r="N9" i="176"/>
  <c r="N8" i="176"/>
  <c r="N7" i="176"/>
  <c r="N6" i="176"/>
  <c r="N5" i="176"/>
  <c r="N4" i="176"/>
  <c r="I37" i="176"/>
  <c r="I36" i="176"/>
  <c r="I35" i="176"/>
  <c r="I34" i="176"/>
  <c r="I33" i="176"/>
  <c r="I32" i="176"/>
  <c r="I31" i="176"/>
  <c r="I30" i="176"/>
  <c r="I29" i="176"/>
  <c r="I28" i="176"/>
  <c r="I27" i="176"/>
  <c r="I26" i="176"/>
  <c r="I25" i="176"/>
  <c r="I24" i="176"/>
  <c r="I23" i="176"/>
  <c r="I22" i="176"/>
  <c r="I21" i="176"/>
  <c r="I20" i="176"/>
  <c r="I19" i="176"/>
  <c r="I18" i="176"/>
  <c r="I17" i="176"/>
  <c r="I16" i="176"/>
  <c r="I15" i="176"/>
  <c r="I14" i="176"/>
  <c r="I13" i="176"/>
  <c r="I12" i="176"/>
  <c r="I11" i="176"/>
  <c r="I10" i="176"/>
  <c r="I9" i="176"/>
  <c r="I8" i="176"/>
  <c r="I7" i="176"/>
  <c r="I6" i="176"/>
  <c r="I5" i="176"/>
  <c r="I4" i="176"/>
  <c r="D5" i="176"/>
  <c r="D6" i="176"/>
  <c r="D7" i="176"/>
  <c r="D8" i="176"/>
  <c r="D9" i="176"/>
  <c r="D10" i="176"/>
  <c r="D11" i="176"/>
  <c r="D12" i="176"/>
  <c r="D13" i="176"/>
  <c r="D14" i="176"/>
  <c r="D15" i="176"/>
  <c r="D16" i="176"/>
  <c r="D17" i="176"/>
  <c r="D18" i="176"/>
  <c r="D19" i="176"/>
  <c r="D20" i="176"/>
  <c r="D21" i="176"/>
  <c r="D22" i="176"/>
  <c r="D23" i="176"/>
  <c r="D24" i="176"/>
  <c r="D25" i="176"/>
  <c r="D26" i="176"/>
  <c r="D27" i="176"/>
  <c r="D28" i="176"/>
  <c r="D29" i="176"/>
  <c r="D30" i="176"/>
  <c r="D31" i="176"/>
  <c r="D32" i="176"/>
  <c r="D33" i="176"/>
  <c r="D34" i="176"/>
  <c r="D35" i="176"/>
  <c r="D36" i="176"/>
  <c r="D37" i="176"/>
  <c r="D4" i="176"/>
  <c r="F49" i="16"/>
  <c r="E49" i="16"/>
  <c r="D49" i="16"/>
  <c r="F46" i="16"/>
  <c r="E46" i="16"/>
  <c r="D46" i="16"/>
  <c r="F43" i="16"/>
  <c r="E43" i="16"/>
  <c r="D43" i="16"/>
  <c r="E40" i="16"/>
  <c r="F40" i="16"/>
  <c r="D40" i="16"/>
  <c r="C35" i="203"/>
  <c r="D35" i="203"/>
  <c r="E35" i="203"/>
  <c r="F35" i="203"/>
  <c r="G35" i="203"/>
  <c r="H35" i="203"/>
  <c r="I35" i="203"/>
  <c r="J35" i="203"/>
  <c r="K35" i="203"/>
  <c r="L35" i="203"/>
  <c r="M35" i="203"/>
  <c r="B35" i="203"/>
  <c r="F5" i="207" l="1"/>
  <c r="F6" i="207"/>
  <c r="F4" i="207"/>
  <c r="C5" i="175"/>
  <c r="C6" i="175" s="1"/>
  <c r="C7" i="175" s="1"/>
  <c r="C8" i="175" s="1"/>
  <c r="C9" i="175" s="1"/>
  <c r="C10" i="175" s="1"/>
  <c r="C11" i="175" s="1"/>
  <c r="C12" i="175" s="1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C27" i="22"/>
  <c r="C26" i="22"/>
  <c r="E74" i="17"/>
  <c r="F74" i="17"/>
  <c r="C74" i="17"/>
  <c r="G74" i="17" s="1"/>
  <c r="E73" i="17"/>
  <c r="F73" i="17"/>
  <c r="G73" i="17"/>
  <c r="E55" i="17"/>
  <c r="F55" i="17"/>
  <c r="G55" i="17"/>
  <c r="E56" i="17"/>
  <c r="F56" i="17"/>
  <c r="G56" i="17"/>
  <c r="E57" i="17"/>
  <c r="F57" i="17"/>
  <c r="G57" i="17"/>
  <c r="E58" i="17"/>
  <c r="F58" i="17"/>
  <c r="G58" i="17"/>
  <c r="E59" i="17"/>
  <c r="F59" i="17"/>
  <c r="G59" i="17"/>
  <c r="E60" i="17"/>
  <c r="F60" i="17"/>
  <c r="G60" i="17"/>
  <c r="E61" i="17"/>
  <c r="F61" i="17"/>
  <c r="G61" i="17"/>
  <c r="E62" i="17"/>
  <c r="F62" i="17"/>
  <c r="G62" i="17"/>
  <c r="E63" i="17"/>
  <c r="F63" i="17"/>
  <c r="G63" i="17"/>
  <c r="E64" i="17"/>
  <c r="F64" i="17"/>
  <c r="G64" i="17"/>
  <c r="E65" i="17"/>
  <c r="F65" i="17"/>
  <c r="G65" i="17"/>
  <c r="E66" i="17"/>
  <c r="F66" i="17"/>
  <c r="G66" i="17"/>
  <c r="E67" i="17"/>
  <c r="F67" i="17"/>
  <c r="G67" i="17"/>
  <c r="E68" i="17"/>
  <c r="F68" i="17"/>
  <c r="G68" i="17"/>
  <c r="E69" i="17"/>
  <c r="F69" i="17"/>
  <c r="G69" i="17"/>
  <c r="E70" i="17"/>
  <c r="F70" i="17"/>
  <c r="G70" i="17"/>
  <c r="E71" i="17"/>
  <c r="F71" i="17"/>
  <c r="G71" i="17"/>
  <c r="E72" i="17"/>
  <c r="F72" i="17"/>
  <c r="G72" i="17"/>
  <c r="D36" i="166" l="1"/>
  <c r="E36" i="166"/>
  <c r="B36" i="166"/>
  <c r="C36" i="166"/>
  <c r="B44" i="166"/>
  <c r="C44" i="166"/>
  <c r="D44" i="166"/>
  <c r="E44" i="166"/>
  <c r="E15" i="166"/>
  <c r="B45" i="166" l="1"/>
  <c r="E45" i="166"/>
  <c r="D45" i="166"/>
  <c r="C45" i="166"/>
  <c r="C6" i="166" l="1"/>
  <c r="D6" i="166"/>
  <c r="B6" i="166"/>
  <c r="E6" i="207"/>
  <c r="E5" i="207"/>
  <c r="E4" i="207"/>
  <c r="E7" i="207"/>
  <c r="D6" i="207"/>
  <c r="D5" i="207"/>
  <c r="D4" i="207"/>
  <c r="D7" i="207"/>
  <c r="M35" i="206" l="1"/>
  <c r="L35" i="206"/>
  <c r="K35" i="206"/>
  <c r="J35" i="206"/>
  <c r="I35" i="206"/>
  <c r="H35" i="206"/>
  <c r="G35" i="206"/>
  <c r="F35" i="206"/>
  <c r="E35" i="206"/>
  <c r="D35" i="206"/>
  <c r="C35" i="206"/>
  <c r="B35" i="206"/>
  <c r="M35" i="205"/>
  <c r="L35" i="205"/>
  <c r="K35" i="205"/>
  <c r="J35" i="205"/>
  <c r="I35" i="205"/>
  <c r="H35" i="205"/>
  <c r="G35" i="205"/>
  <c r="F35" i="205"/>
  <c r="E35" i="205"/>
  <c r="D35" i="205"/>
  <c r="C35" i="205"/>
  <c r="B35" i="205"/>
  <c r="M35" i="204"/>
  <c r="L35" i="204"/>
  <c r="K35" i="204"/>
  <c r="J35" i="204"/>
  <c r="I35" i="204"/>
  <c r="H35" i="204"/>
  <c r="G35" i="204"/>
  <c r="F35" i="204"/>
  <c r="E35" i="204"/>
  <c r="D35" i="204"/>
  <c r="C35" i="204"/>
  <c r="B35" i="204"/>
  <c r="M41" i="202"/>
  <c r="L41" i="202"/>
  <c r="K41" i="202"/>
  <c r="J41" i="202"/>
  <c r="I41" i="202"/>
  <c r="H41" i="202"/>
  <c r="G41" i="202"/>
  <c r="F41" i="202"/>
  <c r="E41" i="202"/>
  <c r="D41" i="202"/>
  <c r="C41" i="202"/>
  <c r="B41" i="202"/>
  <c r="E38" i="157" l="1"/>
  <c r="M36" i="153"/>
  <c r="J36" i="153"/>
  <c r="G36" i="153"/>
  <c r="D36" i="153"/>
  <c r="N36" i="153" l="1"/>
  <c r="F50" i="189" l="1"/>
  <c r="B52" i="189"/>
  <c r="C49" i="181" l="1"/>
  <c r="C50" i="181"/>
  <c r="C51" i="181"/>
  <c r="C52" i="181"/>
  <c r="C53" i="181"/>
  <c r="C54" i="181"/>
  <c r="C48" i="181"/>
  <c r="D41" i="181"/>
  <c r="E40" i="181" s="1"/>
  <c r="B41" i="181"/>
  <c r="C38" i="181" s="1"/>
  <c r="E35" i="193"/>
  <c r="E34" i="193"/>
  <c r="E33" i="193"/>
  <c r="E32" i="193"/>
  <c r="E31" i="193"/>
  <c r="C32" i="193"/>
  <c r="C33" i="193"/>
  <c r="C34" i="193"/>
  <c r="C35" i="193"/>
  <c r="C31" i="193"/>
  <c r="E10" i="193"/>
  <c r="E9" i="193"/>
  <c r="E8" i="193"/>
  <c r="E7" i="193"/>
  <c r="E6" i="193"/>
  <c r="E5" i="193"/>
  <c r="E4" i="193"/>
  <c r="C5" i="193"/>
  <c r="C6" i="193"/>
  <c r="C7" i="193"/>
  <c r="C8" i="193"/>
  <c r="C9" i="193"/>
  <c r="C10" i="193"/>
  <c r="C4" i="193"/>
  <c r="E4" i="128"/>
  <c r="D13" i="190"/>
  <c r="E12" i="190" s="1"/>
  <c r="F13" i="190"/>
  <c r="B13" i="190"/>
  <c r="C11" i="190" s="1"/>
  <c r="E36" i="181" l="1"/>
  <c r="C41" i="181"/>
  <c r="C37" i="181"/>
  <c r="E41" i="181"/>
  <c r="C40" i="181"/>
  <c r="C39" i="181"/>
  <c r="E37" i="181"/>
  <c r="C36" i="181"/>
  <c r="E38" i="181"/>
  <c r="E39" i="181"/>
  <c r="E6" i="190"/>
  <c r="E9" i="190"/>
  <c r="E11" i="190"/>
  <c r="E5" i="190"/>
  <c r="E7" i="190"/>
  <c r="C4" i="190"/>
  <c r="C8" i="190"/>
  <c r="C5" i="190"/>
  <c r="C9" i="190"/>
  <c r="E10" i="190"/>
  <c r="C6" i="190"/>
  <c r="C12" i="190"/>
  <c r="C7" i="190"/>
  <c r="E4" i="190"/>
  <c r="E8" i="190"/>
  <c r="C10" i="190"/>
  <c r="E13" i="190" l="1"/>
  <c r="C13" i="190"/>
  <c r="L12" i="163" l="1"/>
  <c r="M12" i="163"/>
  <c r="N12" i="163"/>
  <c r="O12" i="163"/>
  <c r="P12" i="163"/>
  <c r="Q12" i="163"/>
  <c r="T8" i="163"/>
  <c r="T7" i="163"/>
  <c r="G33" i="162"/>
  <c r="G32" i="162"/>
  <c r="F20" i="162"/>
  <c r="E20" i="162"/>
  <c r="D20" i="162"/>
  <c r="G19" i="162"/>
  <c r="G20" i="162" l="1"/>
  <c r="U12" i="163"/>
  <c r="L17" i="163"/>
  <c r="L18" i="163" s="1"/>
  <c r="Q17" i="163"/>
  <c r="Q18" i="163" s="1"/>
  <c r="R17" i="163"/>
  <c r="U17" i="163"/>
  <c r="P17" i="163"/>
  <c r="P18" i="163" s="1"/>
  <c r="M17" i="163"/>
  <c r="M18" i="163" s="1"/>
  <c r="O13" i="163"/>
  <c r="O17" i="163" s="1"/>
  <c r="O18" i="163" s="1"/>
  <c r="N13" i="163"/>
  <c r="N17" i="163" s="1"/>
  <c r="N18" i="163" s="1"/>
  <c r="T13" i="163"/>
  <c r="T17" i="163" s="1"/>
  <c r="S13" i="163"/>
  <c r="S17" i="163" s="1"/>
  <c r="E5" i="128"/>
  <c r="E6" i="128"/>
  <c r="E8" i="128"/>
  <c r="E9" i="128"/>
  <c r="E10" i="128"/>
  <c r="E11" i="128"/>
  <c r="E12" i="128"/>
  <c r="E13" i="128"/>
  <c r="E14" i="128"/>
  <c r="E15" i="128"/>
  <c r="E16" i="128"/>
  <c r="E17" i="128"/>
  <c r="E18" i="128"/>
  <c r="E19" i="128"/>
  <c r="E20" i="128"/>
  <c r="E21" i="128"/>
  <c r="E7" i="128"/>
  <c r="C22" i="128"/>
  <c r="D5" i="128" s="1"/>
  <c r="C17" i="40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3" i="53"/>
  <c r="H4" i="54"/>
  <c r="H5" i="54"/>
  <c r="H6" i="54"/>
  <c r="H7" i="54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G59" i="54"/>
  <c r="J25" i="54" s="1"/>
  <c r="I51" i="54"/>
  <c r="I52" i="54"/>
  <c r="I53" i="54"/>
  <c r="I54" i="54"/>
  <c r="I55" i="54"/>
  <c r="I56" i="54"/>
  <c r="I57" i="54"/>
  <c r="I35" i="54"/>
  <c r="I22" i="54"/>
  <c r="I16" i="54"/>
  <c r="I27" i="54"/>
  <c r="I12" i="54"/>
  <c r="I8" i="54"/>
  <c r="I50" i="54"/>
  <c r="I4" i="54"/>
  <c r="I10" i="54"/>
  <c r="I29" i="54"/>
  <c r="I40" i="54"/>
  <c r="I9" i="54"/>
  <c r="I5" i="54"/>
  <c r="I30" i="54"/>
  <c r="I7" i="54"/>
  <c r="I24" i="54"/>
  <c r="I13" i="54"/>
  <c r="I20" i="54"/>
  <c r="I49" i="54"/>
  <c r="I36" i="54"/>
  <c r="I43" i="54"/>
  <c r="I42" i="54"/>
  <c r="I39" i="54"/>
  <c r="I41" i="54"/>
  <c r="I44" i="54"/>
  <c r="I45" i="54"/>
  <c r="I48" i="54"/>
  <c r="I37" i="54"/>
  <c r="I14" i="54"/>
  <c r="I28" i="54"/>
  <c r="I32" i="54"/>
  <c r="I3" i="54"/>
  <c r="I6" i="54"/>
  <c r="I15" i="54"/>
  <c r="I47" i="54"/>
  <c r="I18" i="54"/>
  <c r="I31" i="54"/>
  <c r="I23" i="54"/>
  <c r="I33" i="54"/>
  <c r="I46" i="54"/>
  <c r="I19" i="54"/>
  <c r="I21" i="54"/>
  <c r="I38" i="54"/>
  <c r="I26" i="54"/>
  <c r="I17" i="54"/>
  <c r="I11" i="54"/>
  <c r="I34" i="54"/>
  <c r="I25" i="54"/>
  <c r="I36" i="53"/>
  <c r="I7" i="53"/>
  <c r="I18" i="53"/>
  <c r="I21" i="53"/>
  <c r="I33" i="53"/>
  <c r="I25" i="53"/>
  <c r="I19" i="53"/>
  <c r="I43" i="53"/>
  <c r="I39" i="53"/>
  <c r="I13" i="53"/>
  <c r="I27" i="53"/>
  <c r="I34" i="53"/>
  <c r="I47" i="53"/>
  <c r="I30" i="53"/>
  <c r="I5" i="53"/>
  <c r="I4" i="53"/>
  <c r="I31" i="53"/>
  <c r="I35" i="53"/>
  <c r="I26" i="53"/>
  <c r="I32" i="53"/>
  <c r="I48" i="53"/>
  <c r="I41" i="53"/>
  <c r="I45" i="53"/>
  <c r="I38" i="53"/>
  <c r="I37" i="53"/>
  <c r="I42" i="53"/>
  <c r="I44" i="53"/>
  <c r="I29" i="53"/>
  <c r="I49" i="53"/>
  <c r="I15" i="53"/>
  <c r="I10" i="53"/>
  <c r="I23" i="53"/>
  <c r="I8" i="53"/>
  <c r="I16" i="53"/>
  <c r="I6" i="53"/>
  <c r="I12" i="53"/>
  <c r="I40" i="53"/>
  <c r="I20" i="53"/>
  <c r="I11" i="53"/>
  <c r="I3" i="53"/>
  <c r="I50" i="53"/>
  <c r="I17" i="53"/>
  <c r="I9" i="53"/>
  <c r="I28" i="53"/>
  <c r="I14" i="53"/>
  <c r="I22" i="53"/>
  <c r="I46" i="53"/>
  <c r="I51" i="53"/>
  <c r="I52" i="53"/>
  <c r="I53" i="53"/>
  <c r="I54" i="53"/>
  <c r="I55" i="53"/>
  <c r="I56" i="53"/>
  <c r="I57" i="53"/>
  <c r="I24" i="53"/>
  <c r="G59" i="53"/>
  <c r="J18" i="53" s="1"/>
  <c r="I5" i="182"/>
  <c r="H5" i="182"/>
  <c r="I23" i="182"/>
  <c r="H23" i="182"/>
  <c r="I16" i="182"/>
  <c r="H16" i="182"/>
  <c r="I15" i="182"/>
  <c r="H15" i="182"/>
  <c r="I11" i="182"/>
  <c r="H11" i="182"/>
  <c r="I12" i="182"/>
  <c r="H12" i="182"/>
  <c r="I20" i="182"/>
  <c r="H20" i="182"/>
  <c r="I13" i="182"/>
  <c r="H13" i="182"/>
  <c r="I9" i="182"/>
  <c r="H9" i="182"/>
  <c r="I22" i="182"/>
  <c r="I14" i="182"/>
  <c r="H14" i="182"/>
  <c r="I4" i="182"/>
  <c r="I18" i="182"/>
  <c r="H18" i="182"/>
  <c r="I8" i="182"/>
  <c r="H8" i="182"/>
  <c r="I6" i="182"/>
  <c r="H6" i="182"/>
  <c r="I7" i="182"/>
  <c r="H7" i="182"/>
  <c r="I10" i="182"/>
  <c r="H10" i="182"/>
  <c r="I19" i="182"/>
  <c r="H19" i="182"/>
  <c r="I21" i="182"/>
  <c r="H21" i="182"/>
  <c r="I17" i="182"/>
  <c r="H17" i="182"/>
  <c r="I46" i="182"/>
  <c r="I43" i="182"/>
  <c r="I35" i="182"/>
  <c r="I34" i="182"/>
  <c r="I31" i="182"/>
  <c r="I32" i="182"/>
  <c r="I42" i="182"/>
  <c r="I29" i="182"/>
  <c r="I40" i="182"/>
  <c r="I47" i="182"/>
  <c r="I36" i="182"/>
  <c r="I37" i="182"/>
  <c r="I45" i="182"/>
  <c r="I33" i="182"/>
  <c r="I38" i="182"/>
  <c r="I41" i="182"/>
  <c r="I39" i="182"/>
  <c r="I48" i="182"/>
  <c r="I30" i="182"/>
  <c r="I44" i="182"/>
  <c r="H46" i="182"/>
  <c r="H43" i="182"/>
  <c r="H35" i="182"/>
  <c r="H34" i="182"/>
  <c r="H31" i="182"/>
  <c r="H32" i="182"/>
  <c r="H42" i="182"/>
  <c r="H29" i="182"/>
  <c r="H40" i="182"/>
  <c r="H47" i="182"/>
  <c r="H36" i="182"/>
  <c r="H37" i="182"/>
  <c r="H45" i="182"/>
  <c r="H33" i="182"/>
  <c r="H38" i="182"/>
  <c r="H41" i="182"/>
  <c r="H39" i="182"/>
  <c r="H48" i="182"/>
  <c r="H30" i="182"/>
  <c r="H44" i="182"/>
  <c r="E49" i="182"/>
  <c r="F49" i="182"/>
  <c r="G49" i="182"/>
  <c r="J35" i="182" s="1"/>
  <c r="G24" i="182"/>
  <c r="J21" i="182" s="1"/>
  <c r="E32" i="110"/>
  <c r="F32" i="110"/>
  <c r="G32" i="110"/>
  <c r="E9" i="110"/>
  <c r="F9" i="110"/>
  <c r="G9" i="110"/>
  <c r="E16" i="110"/>
  <c r="F16" i="110"/>
  <c r="G16" i="110"/>
  <c r="B56" i="52"/>
  <c r="C56" i="52"/>
  <c r="D56" i="52"/>
  <c r="E37" i="52"/>
  <c r="F37" i="52"/>
  <c r="G37" i="52"/>
  <c r="H37" i="52"/>
  <c r="I37" i="52"/>
  <c r="J37" i="52"/>
  <c r="E18" i="52"/>
  <c r="F18" i="52"/>
  <c r="G18" i="52"/>
  <c r="H18" i="52"/>
  <c r="I18" i="52"/>
  <c r="J18" i="52"/>
  <c r="E17" i="40"/>
  <c r="G17" i="40"/>
  <c r="H17" i="40"/>
  <c r="R12" i="163"/>
  <c r="S12" i="163"/>
  <c r="T11" i="163"/>
  <c r="F36" i="162"/>
  <c r="E36" i="162"/>
  <c r="D36" i="162"/>
  <c r="C36" i="162"/>
  <c r="B36" i="162"/>
  <c r="B44" i="162"/>
  <c r="C44" i="162"/>
  <c r="D44" i="162"/>
  <c r="E44" i="162"/>
  <c r="F44" i="162"/>
  <c r="B45" i="162"/>
  <c r="C45" i="162"/>
  <c r="D45" i="162"/>
  <c r="E45" i="162"/>
  <c r="F45" i="162"/>
  <c r="G45" i="162"/>
  <c r="B46" i="162"/>
  <c r="C46" i="162"/>
  <c r="D46" i="162"/>
  <c r="E46" i="162"/>
  <c r="F46" i="162"/>
  <c r="G46" i="162"/>
  <c r="B47" i="162"/>
  <c r="C47" i="162"/>
  <c r="T10" i="163"/>
  <c r="T9" i="163"/>
  <c r="T6" i="163"/>
  <c r="T5" i="163"/>
  <c r="J57" i="53" l="1"/>
  <c r="J24" i="182"/>
  <c r="J7" i="182"/>
  <c r="J5" i="182"/>
  <c r="J9" i="182"/>
  <c r="J10" i="182"/>
  <c r="J37" i="54"/>
  <c r="J13" i="182"/>
  <c r="J15" i="182"/>
  <c r="J4" i="182"/>
  <c r="J23" i="54"/>
  <c r="J11" i="182"/>
  <c r="J18" i="182"/>
  <c r="T12" i="163"/>
  <c r="T18" i="163"/>
  <c r="S18" i="163"/>
  <c r="R18" i="163"/>
  <c r="U18" i="163"/>
  <c r="J49" i="54"/>
  <c r="J24" i="54"/>
  <c r="D8" i="128"/>
  <c r="D13" i="128"/>
  <c r="D20" i="128"/>
  <c r="D12" i="128"/>
  <c r="D16" i="128"/>
  <c r="D21" i="128"/>
  <c r="D4" i="128"/>
  <c r="D17" i="128"/>
  <c r="D9" i="128"/>
  <c r="D19" i="128"/>
  <c r="D15" i="128"/>
  <c r="D11" i="128"/>
  <c r="D6" i="128"/>
  <c r="E22" i="128"/>
  <c r="D22" i="128"/>
  <c r="D18" i="128"/>
  <c r="D14" i="128"/>
  <c r="D10" i="128"/>
  <c r="J16" i="53"/>
  <c r="J13" i="53"/>
  <c r="J53" i="53"/>
  <c r="J42" i="53"/>
  <c r="J25" i="53"/>
  <c r="J17" i="53"/>
  <c r="J41" i="53"/>
  <c r="J7" i="53"/>
  <c r="J20" i="53"/>
  <c r="J35" i="53"/>
  <c r="J22" i="53"/>
  <c r="J15" i="53"/>
  <c r="J30" i="53"/>
  <c r="J8" i="54"/>
  <c r="J20" i="54"/>
  <c r="J7" i="54"/>
  <c r="J24" i="53"/>
  <c r="J56" i="53"/>
  <c r="J52" i="53"/>
  <c r="J14" i="53"/>
  <c r="J50" i="53"/>
  <c r="J40" i="53"/>
  <c r="J8" i="53"/>
  <c r="J49" i="53"/>
  <c r="J37" i="53"/>
  <c r="J48" i="53"/>
  <c r="J31" i="53"/>
  <c r="J47" i="53"/>
  <c r="J39" i="53"/>
  <c r="J33" i="53"/>
  <c r="J36" i="53"/>
  <c r="J59" i="53"/>
  <c r="J55" i="53"/>
  <c r="J28" i="53"/>
  <c r="J12" i="53"/>
  <c r="J23" i="53"/>
  <c r="J29" i="53"/>
  <c r="J38" i="53"/>
  <c r="J32" i="53"/>
  <c r="J4" i="53"/>
  <c r="J34" i="53"/>
  <c r="J43" i="53"/>
  <c r="J21" i="53"/>
  <c r="J58" i="53"/>
  <c r="J54" i="53"/>
  <c r="J46" i="53"/>
  <c r="J9" i="53"/>
  <c r="J11" i="53"/>
  <c r="J6" i="53"/>
  <c r="J10" i="53"/>
  <c r="J44" i="53"/>
  <c r="J45" i="53"/>
  <c r="J26" i="53"/>
  <c r="J5" i="53"/>
  <c r="J27" i="53"/>
  <c r="J19" i="53"/>
  <c r="J58" i="54"/>
  <c r="J55" i="54"/>
  <c r="J11" i="54"/>
  <c r="J15" i="54"/>
  <c r="J32" i="54"/>
  <c r="J42" i="54"/>
  <c r="J22" i="54"/>
  <c r="J34" i="54"/>
  <c r="J26" i="54"/>
  <c r="J47" i="54"/>
  <c r="J3" i="54"/>
  <c r="J9" i="54"/>
  <c r="J16" i="54"/>
  <c r="J21" i="54"/>
  <c r="J33" i="54"/>
  <c r="J18" i="54"/>
  <c r="J45" i="54"/>
  <c r="J39" i="54"/>
  <c r="J36" i="54"/>
  <c r="J29" i="54"/>
  <c r="J50" i="54"/>
  <c r="J27" i="54"/>
  <c r="J53" i="54"/>
  <c r="J59" i="54"/>
  <c r="J38" i="54"/>
  <c r="J46" i="54"/>
  <c r="J28" i="54"/>
  <c r="J48" i="54"/>
  <c r="J41" i="54"/>
  <c r="J30" i="54"/>
  <c r="J40" i="54"/>
  <c r="J4" i="54"/>
  <c r="J57" i="54"/>
  <c r="J54" i="54"/>
  <c r="J51" i="54"/>
  <c r="J17" i="54"/>
  <c r="J19" i="54"/>
  <c r="J31" i="54"/>
  <c r="J6" i="54"/>
  <c r="J14" i="54"/>
  <c r="J44" i="54"/>
  <c r="J43" i="54"/>
  <c r="J13" i="54"/>
  <c r="J5" i="54"/>
  <c r="J10" i="54"/>
  <c r="J12" i="54"/>
  <c r="J35" i="54"/>
  <c r="J56" i="54"/>
  <c r="J52" i="54"/>
  <c r="J47" i="182"/>
  <c r="J43" i="182"/>
  <c r="I49" i="182"/>
  <c r="J44" i="182"/>
  <c r="J39" i="182"/>
  <c r="J45" i="182"/>
  <c r="J40" i="182"/>
  <c r="J31" i="182"/>
  <c r="J46" i="182"/>
  <c r="H49" i="182"/>
  <c r="J48" i="182"/>
  <c r="J33" i="182"/>
  <c r="J32" i="182"/>
  <c r="J49" i="182"/>
  <c r="J41" i="182"/>
  <c r="J37" i="182"/>
  <c r="J29" i="182"/>
  <c r="J34" i="182"/>
  <c r="J30" i="182"/>
  <c r="J38" i="182"/>
  <c r="J36" i="182"/>
  <c r="J42" i="182"/>
  <c r="J23" i="182"/>
  <c r="J12" i="182"/>
  <c r="J22" i="182"/>
  <c r="J8" i="182"/>
  <c r="J19" i="182"/>
  <c r="J17" i="182"/>
  <c r="J16" i="182"/>
  <c r="J20" i="182"/>
  <c r="J14" i="182"/>
  <c r="J6" i="182"/>
  <c r="F23" i="162" l="1"/>
  <c r="F49" i="162" s="1"/>
  <c r="E23" i="162"/>
  <c r="E49" i="162" s="1"/>
  <c r="D23" i="162"/>
  <c r="D49" i="162" s="1"/>
  <c r="C23" i="162"/>
  <c r="C49" i="162" s="1"/>
  <c r="B23" i="162"/>
  <c r="B49" i="162" s="1"/>
  <c r="B11" i="162"/>
  <c r="S14" i="161"/>
  <c r="U14" i="161"/>
  <c r="T13" i="161"/>
  <c r="T7" i="161"/>
  <c r="T8" i="161"/>
  <c r="T9" i="161"/>
  <c r="R14" i="161"/>
  <c r="R10" i="161"/>
  <c r="R15" i="161" s="1"/>
  <c r="S10" i="161"/>
  <c r="S15" i="161" s="1"/>
  <c r="U10" i="161"/>
  <c r="U15" i="161" l="1"/>
  <c r="N22" i="159"/>
  <c r="P22" i="159"/>
  <c r="Q22" i="159"/>
  <c r="Q23" i="159" s="1"/>
  <c r="R22" i="159"/>
  <c r="S22" i="159"/>
  <c r="U22" i="159"/>
  <c r="P18" i="159"/>
  <c r="Q18" i="159"/>
  <c r="R18" i="159"/>
  <c r="S18" i="159"/>
  <c r="U18" i="159"/>
  <c r="B38" i="157"/>
  <c r="C38" i="157"/>
  <c r="D38" i="157"/>
  <c r="E18" i="157"/>
  <c r="D18" i="157"/>
  <c r="T6" i="156"/>
  <c r="T19" i="156"/>
  <c r="R14" i="156"/>
  <c r="S14" i="156"/>
  <c r="U14" i="156"/>
  <c r="D21" i="156"/>
  <c r="F21" i="156"/>
  <c r="G21" i="156"/>
  <c r="I21" i="156"/>
  <c r="K21" i="156"/>
  <c r="M21" i="156"/>
  <c r="N21" i="156"/>
  <c r="P21" i="156"/>
  <c r="R21" i="156"/>
  <c r="S21" i="156"/>
  <c r="U21" i="156"/>
  <c r="B21" i="156"/>
  <c r="D23" i="192"/>
  <c r="D22" i="192"/>
  <c r="D21" i="192"/>
  <c r="D20" i="192"/>
  <c r="D6" i="181"/>
  <c r="D7" i="181"/>
  <c r="D8" i="181"/>
  <c r="D9" i="181"/>
  <c r="D10" i="181"/>
  <c r="D11" i="181"/>
  <c r="D12" i="181"/>
  <c r="D13" i="181"/>
  <c r="D14" i="181"/>
  <c r="D15" i="181"/>
  <c r="D16" i="181"/>
  <c r="D5" i="181"/>
  <c r="P23" i="159" l="1"/>
  <c r="U23" i="159"/>
  <c r="R23" i="159"/>
  <c r="S23" i="159"/>
  <c r="H17" i="181" l="1"/>
  <c r="G5" i="190" l="1"/>
  <c r="G6" i="190"/>
  <c r="G7" i="190"/>
  <c r="G8" i="190"/>
  <c r="G9" i="190"/>
  <c r="G10" i="190"/>
  <c r="G11" i="190"/>
  <c r="G12" i="190"/>
  <c r="G4" i="190"/>
  <c r="E5" i="189"/>
  <c r="E6" i="189"/>
  <c r="E7" i="189"/>
  <c r="E8" i="189"/>
  <c r="E9" i="189"/>
  <c r="E10" i="189"/>
  <c r="E11" i="189"/>
  <c r="E12" i="189"/>
  <c r="E13" i="189"/>
  <c r="D6" i="189"/>
  <c r="D7" i="189"/>
  <c r="D8" i="189"/>
  <c r="D9" i="189"/>
  <c r="D10" i="189"/>
  <c r="D11" i="189"/>
  <c r="D12" i="189"/>
  <c r="D13" i="189"/>
  <c r="D5" i="189"/>
  <c r="D16" i="172"/>
  <c r="E7" i="172" s="1"/>
  <c r="C7" i="172"/>
  <c r="C8" i="172"/>
  <c r="C9" i="172"/>
  <c r="C10" i="172"/>
  <c r="C11" i="172"/>
  <c r="C12" i="172"/>
  <c r="C13" i="172"/>
  <c r="C14" i="172"/>
  <c r="C15" i="172"/>
  <c r="C16" i="172"/>
  <c r="C6" i="172"/>
  <c r="F22" i="162"/>
  <c r="F48" i="162" s="1"/>
  <c r="E22" i="162"/>
  <c r="E48" i="162" s="1"/>
  <c r="D22" i="162"/>
  <c r="D48" i="162" s="1"/>
  <c r="C22" i="162"/>
  <c r="B22" i="162"/>
  <c r="B48" i="162" s="1"/>
  <c r="F21" i="162"/>
  <c r="F47" i="162" s="1"/>
  <c r="E21" i="162"/>
  <c r="E47" i="162" s="1"/>
  <c r="D21" i="162"/>
  <c r="D47" i="162" s="1"/>
  <c r="F17" i="162"/>
  <c r="F43" i="162" s="1"/>
  <c r="E17" i="162"/>
  <c r="E43" i="162" s="1"/>
  <c r="D17" i="162"/>
  <c r="D43" i="162" s="1"/>
  <c r="C17" i="162"/>
  <c r="C43" i="162" s="1"/>
  <c r="B17" i="162"/>
  <c r="B43" i="162" s="1"/>
  <c r="E11" i="162"/>
  <c r="D11" i="162"/>
  <c r="C11" i="162"/>
  <c r="T12" i="161"/>
  <c r="T14" i="161" s="1"/>
  <c r="T6" i="161"/>
  <c r="T10" i="161" s="1"/>
  <c r="M10" i="161"/>
  <c r="N10" i="161"/>
  <c r="Q10" i="161"/>
  <c r="L10" i="161"/>
  <c r="Q14" i="161"/>
  <c r="D23" i="160"/>
  <c r="C23" i="160"/>
  <c r="E23" i="160"/>
  <c r="C36" i="160"/>
  <c r="D36" i="160"/>
  <c r="E36" i="160"/>
  <c r="C44" i="160"/>
  <c r="D44" i="160"/>
  <c r="E44" i="160"/>
  <c r="C45" i="160"/>
  <c r="D45" i="160"/>
  <c r="E45" i="160"/>
  <c r="C46" i="160"/>
  <c r="D46" i="160"/>
  <c r="E46" i="160"/>
  <c r="C47" i="160"/>
  <c r="D47" i="160"/>
  <c r="E47" i="160"/>
  <c r="C48" i="160"/>
  <c r="D48" i="160"/>
  <c r="E48" i="160"/>
  <c r="D43" i="160"/>
  <c r="E43" i="160"/>
  <c r="D10" i="160"/>
  <c r="E10" i="160"/>
  <c r="F10" i="160"/>
  <c r="C10" i="160"/>
  <c r="T7" i="159"/>
  <c r="T8" i="159"/>
  <c r="T9" i="159"/>
  <c r="T10" i="159"/>
  <c r="T11" i="159"/>
  <c r="T12" i="159"/>
  <c r="T13" i="159"/>
  <c r="T14" i="159"/>
  <c r="T15" i="159"/>
  <c r="T17" i="159"/>
  <c r="T16" i="159"/>
  <c r="T20" i="159"/>
  <c r="T21" i="159"/>
  <c r="T6" i="159"/>
  <c r="B45" i="158"/>
  <c r="C45" i="158"/>
  <c r="E45" i="158"/>
  <c r="F45" i="158"/>
  <c r="B46" i="158"/>
  <c r="C46" i="158"/>
  <c r="D46" i="158"/>
  <c r="E46" i="158"/>
  <c r="F46" i="158"/>
  <c r="B47" i="158"/>
  <c r="C47" i="158"/>
  <c r="D47" i="158"/>
  <c r="E47" i="158"/>
  <c r="F47" i="158"/>
  <c r="B48" i="158"/>
  <c r="C48" i="158"/>
  <c r="D48" i="158"/>
  <c r="E48" i="158"/>
  <c r="F48" i="158"/>
  <c r="B49" i="158"/>
  <c r="C49" i="158"/>
  <c r="D49" i="158"/>
  <c r="E49" i="158"/>
  <c r="F49" i="158"/>
  <c r="B50" i="158"/>
  <c r="C50" i="158"/>
  <c r="D50" i="158"/>
  <c r="E50" i="158"/>
  <c r="F50" i="158"/>
  <c r="B51" i="158"/>
  <c r="C51" i="158"/>
  <c r="D51" i="158"/>
  <c r="E51" i="158"/>
  <c r="F51" i="158"/>
  <c r="B52" i="158"/>
  <c r="C52" i="158"/>
  <c r="D52" i="158"/>
  <c r="E52" i="158"/>
  <c r="F52" i="158"/>
  <c r="B53" i="158"/>
  <c r="C53" i="158"/>
  <c r="D53" i="158"/>
  <c r="E53" i="158"/>
  <c r="F53" i="158"/>
  <c r="B54" i="158"/>
  <c r="C54" i="158"/>
  <c r="D54" i="158"/>
  <c r="E54" i="158"/>
  <c r="F54" i="158"/>
  <c r="B55" i="158"/>
  <c r="C55" i="158"/>
  <c r="D55" i="158"/>
  <c r="E55" i="158"/>
  <c r="F55" i="158"/>
  <c r="B56" i="158"/>
  <c r="C56" i="158"/>
  <c r="D56" i="158"/>
  <c r="E56" i="158"/>
  <c r="F56" i="158"/>
  <c r="B57" i="158"/>
  <c r="C57" i="158"/>
  <c r="D57" i="158"/>
  <c r="E57" i="158"/>
  <c r="F57" i="158"/>
  <c r="C44" i="158"/>
  <c r="D44" i="158"/>
  <c r="E44" i="158"/>
  <c r="F44" i="158"/>
  <c r="G44" i="158"/>
  <c r="C38" i="158"/>
  <c r="D38" i="158"/>
  <c r="E38" i="158"/>
  <c r="F38" i="158"/>
  <c r="B38" i="158"/>
  <c r="G25" i="158"/>
  <c r="G26" i="158"/>
  <c r="G46" i="158" s="1"/>
  <c r="G27" i="158"/>
  <c r="G47" i="158" s="1"/>
  <c r="G28" i="158"/>
  <c r="G48" i="158" s="1"/>
  <c r="G29" i="158"/>
  <c r="G49" i="158" s="1"/>
  <c r="G30" i="158"/>
  <c r="G50" i="158" s="1"/>
  <c r="G31" i="158"/>
  <c r="G51" i="158" s="1"/>
  <c r="G32" i="158"/>
  <c r="G52" i="158" s="1"/>
  <c r="G33" i="158"/>
  <c r="G34" i="158"/>
  <c r="G54" i="158" s="1"/>
  <c r="G35" i="158"/>
  <c r="G55" i="158" s="1"/>
  <c r="G36" i="158"/>
  <c r="G56" i="158" s="1"/>
  <c r="G37" i="158"/>
  <c r="G57" i="158" s="1"/>
  <c r="G24" i="158"/>
  <c r="C18" i="158"/>
  <c r="C58" i="158" s="1"/>
  <c r="D18" i="158"/>
  <c r="E18" i="158"/>
  <c r="F18" i="158"/>
  <c r="G18" i="158"/>
  <c r="B18" i="158"/>
  <c r="B58" i="158" s="1"/>
  <c r="C18" i="156"/>
  <c r="E18" i="156"/>
  <c r="H18" i="156"/>
  <c r="J18" i="156"/>
  <c r="L18" i="156"/>
  <c r="O18" i="156" s="1"/>
  <c r="Q18" i="156"/>
  <c r="T18" i="156" s="1"/>
  <c r="T7" i="156"/>
  <c r="T8" i="156"/>
  <c r="T9" i="156"/>
  <c r="T10" i="156"/>
  <c r="T11" i="156"/>
  <c r="T12" i="156"/>
  <c r="T13" i="156"/>
  <c r="Q14" i="156"/>
  <c r="Q16" i="156"/>
  <c r="Q20" i="156"/>
  <c r="T20" i="156" s="1"/>
  <c r="Q17" i="156"/>
  <c r="T17" i="156" s="1"/>
  <c r="F16" i="155"/>
  <c r="F12" i="155"/>
  <c r="F14" i="155"/>
  <c r="F13" i="155"/>
  <c r="B28" i="154"/>
  <c r="E58" i="158" l="1"/>
  <c r="T14" i="156"/>
  <c r="G22" i="162"/>
  <c r="C48" i="162"/>
  <c r="T16" i="156"/>
  <c r="T21" i="156" s="1"/>
  <c r="Q21" i="156"/>
  <c r="T22" i="159"/>
  <c r="T23" i="159" s="1"/>
  <c r="G13" i="190"/>
  <c r="T15" i="161"/>
  <c r="Q15" i="161"/>
  <c r="T18" i="159"/>
  <c r="F58" i="158"/>
  <c r="G38" i="158"/>
  <c r="G58" i="158" s="1"/>
  <c r="D58" i="158"/>
  <c r="G53" i="158"/>
  <c r="E10" i="172"/>
  <c r="E6" i="172"/>
  <c r="E13" i="172"/>
  <c r="E9" i="172"/>
  <c r="E14" i="172"/>
  <c r="E16" i="172"/>
  <c r="E12" i="172"/>
  <c r="E8" i="172"/>
  <c r="E15" i="172"/>
  <c r="E11" i="172"/>
  <c r="R23" i="156"/>
  <c r="U23" i="156"/>
  <c r="S23" i="156"/>
  <c r="Q23" i="156"/>
  <c r="F17" i="155"/>
  <c r="T23" i="156" l="1"/>
  <c r="J39" i="185" l="1"/>
  <c r="I39" i="185"/>
  <c r="H39" i="185"/>
  <c r="G39" i="185"/>
  <c r="F39" i="185"/>
  <c r="F62" i="185" s="1"/>
  <c r="E39" i="185"/>
  <c r="E62" i="185" s="1"/>
  <c r="D39" i="185"/>
  <c r="C39" i="185"/>
  <c r="D62" i="185" s="1"/>
  <c r="B39" i="185"/>
  <c r="C62" i="185" s="1"/>
  <c r="J38" i="185"/>
  <c r="I38" i="185"/>
  <c r="H38" i="185"/>
  <c r="G38" i="185"/>
  <c r="F38" i="185"/>
  <c r="F61" i="185" s="1"/>
  <c r="E38" i="185"/>
  <c r="E61" i="185" s="1"/>
  <c r="D38" i="185"/>
  <c r="C38" i="185"/>
  <c r="B38" i="185"/>
  <c r="C61" i="185" s="1"/>
  <c r="J37" i="185"/>
  <c r="I37" i="185"/>
  <c r="H37" i="185"/>
  <c r="G37" i="185"/>
  <c r="F37" i="185"/>
  <c r="F60" i="185" s="1"/>
  <c r="E37" i="185"/>
  <c r="E60" i="185" s="1"/>
  <c r="D37" i="185"/>
  <c r="C37" i="185"/>
  <c r="B37" i="185"/>
  <c r="C60" i="185" s="1"/>
  <c r="J36" i="185"/>
  <c r="I36" i="185"/>
  <c r="H36" i="185"/>
  <c r="G36" i="185"/>
  <c r="F36" i="185"/>
  <c r="F59" i="185" s="1"/>
  <c r="E36" i="185"/>
  <c r="E59" i="185" s="1"/>
  <c r="D36" i="185"/>
  <c r="C36" i="185"/>
  <c r="B36" i="185"/>
  <c r="C59" i="185" s="1"/>
  <c r="J34" i="185"/>
  <c r="I34" i="185"/>
  <c r="H34" i="185"/>
  <c r="G34" i="185"/>
  <c r="F34" i="185"/>
  <c r="F57" i="185" s="1"/>
  <c r="E34" i="185"/>
  <c r="E57" i="185" s="1"/>
  <c r="D34" i="185"/>
  <c r="C34" i="185"/>
  <c r="D57" i="185" s="1"/>
  <c r="B34" i="185"/>
  <c r="C57" i="185" s="1"/>
  <c r="J33" i="185"/>
  <c r="I33" i="185"/>
  <c r="H33" i="185"/>
  <c r="G33" i="185"/>
  <c r="F33" i="185"/>
  <c r="F56" i="185" s="1"/>
  <c r="E33" i="185"/>
  <c r="E56" i="185" s="1"/>
  <c r="D33" i="185"/>
  <c r="C33" i="185"/>
  <c r="B33" i="185"/>
  <c r="C56" i="185" s="1"/>
  <c r="J32" i="185"/>
  <c r="I32" i="185"/>
  <c r="H32" i="185"/>
  <c r="G32" i="185"/>
  <c r="F32" i="185"/>
  <c r="F55" i="185" s="1"/>
  <c r="E32" i="185"/>
  <c r="E55" i="185" s="1"/>
  <c r="D32" i="185"/>
  <c r="C32" i="185"/>
  <c r="B32" i="185"/>
  <c r="C55" i="185" s="1"/>
  <c r="J31" i="185"/>
  <c r="I31" i="185"/>
  <c r="H31" i="185"/>
  <c r="G31" i="185"/>
  <c r="F31" i="185"/>
  <c r="F54" i="185" s="1"/>
  <c r="E31" i="185"/>
  <c r="E54" i="185" s="1"/>
  <c r="D31" i="185"/>
  <c r="C31" i="185"/>
  <c r="D54" i="185" s="1"/>
  <c r="B31" i="185"/>
  <c r="C54" i="185" s="1"/>
  <c r="J29" i="185"/>
  <c r="I29" i="185"/>
  <c r="H29" i="185"/>
  <c r="G29" i="185"/>
  <c r="F29" i="185"/>
  <c r="F52" i="185" s="1"/>
  <c r="E29" i="185"/>
  <c r="E52" i="185" s="1"/>
  <c r="D29" i="185"/>
  <c r="C29" i="185"/>
  <c r="B29" i="185"/>
  <c r="C52" i="185" s="1"/>
  <c r="J28" i="185"/>
  <c r="I28" i="185"/>
  <c r="H28" i="185"/>
  <c r="G28" i="185"/>
  <c r="F28" i="185"/>
  <c r="F51" i="185" s="1"/>
  <c r="E28" i="185"/>
  <c r="E51" i="185" s="1"/>
  <c r="D28" i="185"/>
  <c r="C28" i="185"/>
  <c r="B28" i="185"/>
  <c r="C51" i="185" s="1"/>
  <c r="J27" i="185"/>
  <c r="I27" i="185"/>
  <c r="H27" i="185"/>
  <c r="G27" i="185"/>
  <c r="F27" i="185"/>
  <c r="F50" i="185" s="1"/>
  <c r="E27" i="185"/>
  <c r="E50" i="185" s="1"/>
  <c r="D27" i="185"/>
  <c r="C27" i="185"/>
  <c r="D50" i="185" s="1"/>
  <c r="B27" i="185"/>
  <c r="C50" i="185" s="1"/>
  <c r="J26" i="185"/>
  <c r="I26" i="185"/>
  <c r="H26" i="185"/>
  <c r="G26" i="185"/>
  <c r="F26" i="185"/>
  <c r="F49" i="185" s="1"/>
  <c r="E26" i="185"/>
  <c r="E49" i="185" s="1"/>
  <c r="D26" i="185"/>
  <c r="C26" i="185"/>
  <c r="D49" i="185" s="1"/>
  <c r="B26" i="185"/>
  <c r="C49" i="185" s="1"/>
  <c r="A1" i="185"/>
  <c r="A1" i="188"/>
  <c r="D52" i="185" l="1"/>
  <c r="D59" i="185"/>
  <c r="G49" i="185"/>
  <c r="D55" i="185"/>
  <c r="D60" i="185"/>
  <c r="D51" i="185"/>
  <c r="D56" i="185"/>
  <c r="D61" i="185"/>
  <c r="G56" i="185"/>
  <c r="G51" i="185"/>
  <c r="G50" i="185"/>
  <c r="G54" i="185"/>
  <c r="G55" i="185"/>
  <c r="G59" i="185"/>
  <c r="G60" i="185"/>
  <c r="G52" i="185"/>
  <c r="G57" i="185"/>
  <c r="G61" i="185"/>
  <c r="G62" i="185"/>
  <c r="I17" i="181" l="1"/>
  <c r="F17" i="181"/>
  <c r="G17" i="181"/>
  <c r="C17" i="181"/>
  <c r="D17" i="181" s="1"/>
  <c r="E17" i="181" l="1"/>
  <c r="D49" i="182" l="1"/>
  <c r="F24" i="182"/>
  <c r="E24" i="182"/>
  <c r="D24" i="182"/>
  <c r="H24" i="182" l="1"/>
  <c r="I24" i="182"/>
  <c r="E42" i="180" l="1"/>
  <c r="B44" i="52" l="1"/>
  <c r="C44" i="52"/>
  <c r="D44" i="52"/>
  <c r="B45" i="52"/>
  <c r="C45" i="52"/>
  <c r="D45" i="52"/>
  <c r="B46" i="52"/>
  <c r="C46" i="52"/>
  <c r="D46" i="52"/>
  <c r="B47" i="52"/>
  <c r="C47" i="52"/>
  <c r="D47" i="52"/>
  <c r="B48" i="52"/>
  <c r="C48" i="52"/>
  <c r="D48" i="52"/>
  <c r="B49" i="52"/>
  <c r="C49" i="52"/>
  <c r="D49" i="52"/>
  <c r="B50" i="52"/>
  <c r="C50" i="52"/>
  <c r="D50" i="52"/>
  <c r="B51" i="52"/>
  <c r="C51" i="52"/>
  <c r="D51" i="52"/>
  <c r="B52" i="52"/>
  <c r="C52" i="52"/>
  <c r="D52" i="52"/>
  <c r="B53" i="52"/>
  <c r="C53" i="52"/>
  <c r="D53" i="52"/>
  <c r="B54" i="52"/>
  <c r="C54" i="52"/>
  <c r="D54" i="52"/>
  <c r="B55" i="52"/>
  <c r="C55" i="52"/>
  <c r="D55" i="52"/>
  <c r="C43" i="52"/>
  <c r="D43" i="52"/>
  <c r="B43" i="52"/>
  <c r="G5" i="115" l="1"/>
  <c r="G6" i="115"/>
  <c r="G7" i="115"/>
  <c r="G8" i="115"/>
  <c r="G9" i="115"/>
  <c r="D5" i="115"/>
  <c r="D6" i="115"/>
  <c r="D7" i="115"/>
  <c r="D8" i="115"/>
  <c r="D9" i="115"/>
  <c r="I6" i="115"/>
  <c r="I7" i="115"/>
  <c r="I8" i="115"/>
  <c r="I9" i="115"/>
  <c r="I10" i="115"/>
  <c r="H6" i="115"/>
  <c r="H7" i="115"/>
  <c r="H8" i="115"/>
  <c r="H9" i="115"/>
  <c r="H10" i="115"/>
  <c r="B54" i="43" l="1"/>
  <c r="G37" i="17"/>
  <c r="H6" i="18" l="1"/>
  <c r="I6" i="18"/>
  <c r="H7" i="18"/>
  <c r="I7" i="18"/>
  <c r="H8" i="18"/>
  <c r="I8" i="18"/>
  <c r="H9" i="18"/>
  <c r="I9" i="18"/>
  <c r="H10" i="18"/>
  <c r="I10" i="18"/>
  <c r="H11" i="18"/>
  <c r="I11" i="18"/>
  <c r="H12" i="18"/>
  <c r="I12" i="18"/>
  <c r="H13" i="18"/>
  <c r="I13" i="18"/>
  <c r="H14" i="18"/>
  <c r="I14" i="18"/>
  <c r="H15" i="18"/>
  <c r="I15" i="18"/>
  <c r="H16" i="18"/>
  <c r="I16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H24" i="18"/>
  <c r="I24" i="18"/>
  <c r="H25" i="18"/>
  <c r="I25" i="18"/>
  <c r="H26" i="18"/>
  <c r="I26" i="18"/>
  <c r="H27" i="18"/>
  <c r="I27" i="18"/>
  <c r="I5" i="18"/>
  <c r="H5" i="18"/>
  <c r="J9" i="115"/>
  <c r="J8" i="115"/>
  <c r="J7" i="115"/>
  <c r="J6" i="115"/>
  <c r="J5" i="115"/>
  <c r="I5" i="115"/>
  <c r="H5" i="115"/>
  <c r="G10" i="115"/>
  <c r="D10" i="115"/>
  <c r="H23" i="170" l="1"/>
  <c r="G23" i="170"/>
  <c r="D30" i="169"/>
  <c r="C24" i="169"/>
  <c r="B24" i="169"/>
  <c r="D4" i="169"/>
  <c r="J27" i="18" l="1"/>
  <c r="E16" i="40" l="1"/>
  <c r="G17" i="162"/>
  <c r="G18" i="162"/>
  <c r="D24" i="162"/>
  <c r="G31" i="162"/>
  <c r="G34" i="162"/>
  <c r="G35" i="162"/>
  <c r="G48" i="162" s="1"/>
  <c r="G36" i="162"/>
  <c r="C37" i="162"/>
  <c r="E37" i="162"/>
  <c r="D7" i="161"/>
  <c r="E7" i="161"/>
  <c r="D6" i="161"/>
  <c r="E6" i="161"/>
  <c r="D9" i="161"/>
  <c r="E9" i="161"/>
  <c r="D8" i="161"/>
  <c r="E8" i="161"/>
  <c r="B10" i="161"/>
  <c r="C10" i="161"/>
  <c r="D10" i="161"/>
  <c r="F10" i="161"/>
  <c r="G10" i="161"/>
  <c r="H10" i="161"/>
  <c r="I10" i="161"/>
  <c r="J10" i="161"/>
  <c r="K10" i="161"/>
  <c r="D12" i="161"/>
  <c r="E12" i="161"/>
  <c r="E14" i="161" s="1"/>
  <c r="D13" i="161"/>
  <c r="E13" i="161"/>
  <c r="B14" i="161"/>
  <c r="B15" i="161" s="1"/>
  <c r="C14" i="161"/>
  <c r="C15" i="161" s="1"/>
  <c r="F14" i="161"/>
  <c r="F15" i="161" s="1"/>
  <c r="G14" i="161"/>
  <c r="H14" i="161"/>
  <c r="I14" i="161"/>
  <c r="J14" i="161"/>
  <c r="J15" i="161" s="1"/>
  <c r="K14" i="161"/>
  <c r="L14" i="161"/>
  <c r="M14" i="161"/>
  <c r="M15" i="161" s="1"/>
  <c r="N14" i="161"/>
  <c r="N15" i="161" s="1"/>
  <c r="O14" i="161"/>
  <c r="P14" i="161"/>
  <c r="F18" i="160"/>
  <c r="F17" i="160"/>
  <c r="F20" i="160"/>
  <c r="F19" i="160"/>
  <c r="F21" i="160"/>
  <c r="F22" i="160"/>
  <c r="F31" i="160"/>
  <c r="F30" i="160"/>
  <c r="F33" i="160"/>
  <c r="F32" i="160"/>
  <c r="F34" i="160"/>
  <c r="F35" i="160"/>
  <c r="C43" i="160"/>
  <c r="C6" i="159"/>
  <c r="E6" i="159"/>
  <c r="H6" i="159"/>
  <c r="J6" i="159"/>
  <c r="N6" i="159"/>
  <c r="O6" i="159"/>
  <c r="C7" i="159"/>
  <c r="E7" i="159"/>
  <c r="H7" i="159"/>
  <c r="J7" i="159"/>
  <c r="M7" i="159"/>
  <c r="O7" i="159"/>
  <c r="C8" i="159"/>
  <c r="E8" i="159"/>
  <c r="H8" i="159"/>
  <c r="J8" i="159"/>
  <c r="M8" i="159"/>
  <c r="O8" i="159"/>
  <c r="C9" i="159"/>
  <c r="E9" i="159"/>
  <c r="H9" i="159"/>
  <c r="J9" i="159"/>
  <c r="M9" i="159"/>
  <c r="O9" i="159"/>
  <c r="C10" i="159"/>
  <c r="E10" i="159"/>
  <c r="H10" i="159"/>
  <c r="J10" i="159"/>
  <c r="M10" i="159"/>
  <c r="O10" i="159"/>
  <c r="C11" i="159"/>
  <c r="E11" i="159"/>
  <c r="H11" i="159"/>
  <c r="J11" i="159"/>
  <c r="M11" i="159"/>
  <c r="O11" i="159"/>
  <c r="C12" i="159"/>
  <c r="E12" i="159"/>
  <c r="H12" i="159"/>
  <c r="J12" i="159"/>
  <c r="M12" i="159"/>
  <c r="O12" i="159"/>
  <c r="C13" i="159"/>
  <c r="E13" i="159"/>
  <c r="H13" i="159"/>
  <c r="J13" i="159"/>
  <c r="M13" i="159"/>
  <c r="O13" i="159"/>
  <c r="C14" i="159"/>
  <c r="E14" i="159"/>
  <c r="H14" i="159"/>
  <c r="J14" i="159"/>
  <c r="M14" i="159"/>
  <c r="O14" i="159"/>
  <c r="C15" i="159"/>
  <c r="E15" i="159"/>
  <c r="H15" i="159"/>
  <c r="J15" i="159"/>
  <c r="M15" i="159"/>
  <c r="O15" i="159"/>
  <c r="C17" i="159"/>
  <c r="E17" i="159"/>
  <c r="H17" i="159"/>
  <c r="J17" i="159"/>
  <c r="M17" i="159"/>
  <c r="O17" i="159"/>
  <c r="C16" i="159"/>
  <c r="E16" i="159"/>
  <c r="H16" i="159"/>
  <c r="J16" i="159"/>
  <c r="M16" i="159"/>
  <c r="O16" i="159"/>
  <c r="B18" i="159"/>
  <c r="D18" i="159"/>
  <c r="F18" i="159"/>
  <c r="G18" i="159"/>
  <c r="I18" i="159"/>
  <c r="K18" i="159"/>
  <c r="L18" i="159"/>
  <c r="C20" i="159"/>
  <c r="E20" i="159"/>
  <c r="H20" i="159"/>
  <c r="J20" i="159"/>
  <c r="M20" i="159"/>
  <c r="M22" i="159" s="1"/>
  <c r="O20" i="159"/>
  <c r="O22" i="159" s="1"/>
  <c r="C21" i="159"/>
  <c r="E21" i="159"/>
  <c r="H21" i="159"/>
  <c r="J21" i="159"/>
  <c r="M21" i="159"/>
  <c r="O21" i="159"/>
  <c r="B22" i="159"/>
  <c r="D22" i="159"/>
  <c r="F22" i="159"/>
  <c r="G22" i="159"/>
  <c r="I22" i="159"/>
  <c r="K22" i="159"/>
  <c r="L22" i="159"/>
  <c r="B44" i="158"/>
  <c r="B18" i="157"/>
  <c r="C18" i="157"/>
  <c r="C6" i="156"/>
  <c r="E6" i="156"/>
  <c r="H6" i="156"/>
  <c r="J6" i="156"/>
  <c r="L6" i="156"/>
  <c r="O6" i="156"/>
  <c r="C7" i="156"/>
  <c r="E7" i="156"/>
  <c r="H7" i="156"/>
  <c r="J7" i="156"/>
  <c r="L7" i="156"/>
  <c r="O7" i="156" s="1"/>
  <c r="C8" i="156"/>
  <c r="E8" i="156"/>
  <c r="H8" i="156"/>
  <c r="J8" i="156"/>
  <c r="L8" i="156"/>
  <c r="O8" i="156" s="1"/>
  <c r="C9" i="156"/>
  <c r="E9" i="156"/>
  <c r="H9" i="156"/>
  <c r="J9" i="156"/>
  <c r="L9" i="156"/>
  <c r="O9" i="156" s="1"/>
  <c r="C10" i="156"/>
  <c r="E10" i="156"/>
  <c r="H10" i="156"/>
  <c r="J10" i="156"/>
  <c r="L10" i="156"/>
  <c r="O10" i="156" s="1"/>
  <c r="C11" i="156"/>
  <c r="E11" i="156"/>
  <c r="H11" i="156"/>
  <c r="J11" i="156"/>
  <c r="L11" i="156"/>
  <c r="O11" i="156" s="1"/>
  <c r="C12" i="156"/>
  <c r="E12" i="156"/>
  <c r="H12" i="156"/>
  <c r="J12" i="156"/>
  <c r="L12" i="156"/>
  <c r="O12" i="156" s="1"/>
  <c r="C13" i="156"/>
  <c r="E13" i="156"/>
  <c r="H13" i="156"/>
  <c r="J13" i="156"/>
  <c r="L13" i="156"/>
  <c r="O13" i="156" s="1"/>
  <c r="B14" i="156"/>
  <c r="D14" i="156"/>
  <c r="F14" i="156"/>
  <c r="G14" i="156"/>
  <c r="I14" i="156"/>
  <c r="K14" i="156"/>
  <c r="M14" i="156"/>
  <c r="N14" i="156"/>
  <c r="P14" i="156"/>
  <c r="C19" i="156"/>
  <c r="E19" i="156"/>
  <c r="H19" i="156"/>
  <c r="J19" i="156"/>
  <c r="L19" i="156"/>
  <c r="O19" i="156" s="1"/>
  <c r="C17" i="156"/>
  <c r="E17" i="156"/>
  <c r="H17" i="156"/>
  <c r="J17" i="156"/>
  <c r="L17" i="156"/>
  <c r="O17" i="156" s="1"/>
  <c r="C20" i="156"/>
  <c r="E20" i="156"/>
  <c r="H20" i="156"/>
  <c r="J20" i="156"/>
  <c r="L20" i="156"/>
  <c r="O20" i="156" s="1"/>
  <c r="C16" i="156"/>
  <c r="E16" i="156"/>
  <c r="H16" i="156"/>
  <c r="H21" i="156" s="1"/>
  <c r="J16" i="156"/>
  <c r="L16" i="156"/>
  <c r="C17" i="155"/>
  <c r="D17" i="155"/>
  <c r="E17" i="155"/>
  <c r="C12" i="154"/>
  <c r="E12" i="154"/>
  <c r="E16" i="154" s="1"/>
  <c r="C13" i="154"/>
  <c r="E13" i="154"/>
  <c r="G13" i="154"/>
  <c r="C14" i="154"/>
  <c r="C15" i="154"/>
  <c r="B16" i="154"/>
  <c r="D16" i="154"/>
  <c r="F16" i="154"/>
  <c r="G16" i="154"/>
  <c r="C18" i="154"/>
  <c r="C19" i="154"/>
  <c r="E19" i="154"/>
  <c r="E22" i="154" s="1"/>
  <c r="G19" i="154"/>
  <c r="G22" i="154" s="1"/>
  <c r="C20" i="154"/>
  <c r="C21" i="154"/>
  <c r="B22" i="154"/>
  <c r="D22" i="154"/>
  <c r="F22" i="154"/>
  <c r="D6" i="153"/>
  <c r="G6" i="153"/>
  <c r="J6" i="153"/>
  <c r="M6" i="153"/>
  <c r="D7" i="153"/>
  <c r="G7" i="153"/>
  <c r="J7" i="153"/>
  <c r="M7" i="153"/>
  <c r="D8" i="153"/>
  <c r="G8" i="153"/>
  <c r="J8" i="153"/>
  <c r="M8" i="153"/>
  <c r="D9" i="153"/>
  <c r="G9" i="153"/>
  <c r="J9" i="153"/>
  <c r="M9" i="153"/>
  <c r="D10" i="153"/>
  <c r="G10" i="153"/>
  <c r="J10" i="153"/>
  <c r="M10" i="153"/>
  <c r="D11" i="153"/>
  <c r="G11" i="153"/>
  <c r="J11" i="153"/>
  <c r="M11" i="153"/>
  <c r="D12" i="153"/>
  <c r="G12" i="153"/>
  <c r="J12" i="153"/>
  <c r="M12" i="153"/>
  <c r="D13" i="153"/>
  <c r="G13" i="153"/>
  <c r="J13" i="153"/>
  <c r="M13" i="153"/>
  <c r="D14" i="153"/>
  <c r="G14" i="153"/>
  <c r="J14" i="153"/>
  <c r="M14" i="153"/>
  <c r="D15" i="153"/>
  <c r="G15" i="153"/>
  <c r="J15" i="153"/>
  <c r="M15" i="153"/>
  <c r="D16" i="153"/>
  <c r="G16" i="153"/>
  <c r="J16" i="153"/>
  <c r="M16" i="153"/>
  <c r="D17" i="153"/>
  <c r="G17" i="153"/>
  <c r="J17" i="153"/>
  <c r="M17" i="153"/>
  <c r="D18" i="153"/>
  <c r="G18" i="153"/>
  <c r="J18" i="153"/>
  <c r="M18" i="153"/>
  <c r="D19" i="153"/>
  <c r="G19" i="153"/>
  <c r="J19" i="153"/>
  <c r="M19" i="153"/>
  <c r="D20" i="153"/>
  <c r="G20" i="153"/>
  <c r="J20" i="153"/>
  <c r="M20" i="153"/>
  <c r="D21" i="153"/>
  <c r="G21" i="153"/>
  <c r="J21" i="153"/>
  <c r="M21" i="153"/>
  <c r="D22" i="153"/>
  <c r="G22" i="153"/>
  <c r="J22" i="153"/>
  <c r="M22" i="153"/>
  <c r="D23" i="153"/>
  <c r="G23" i="153"/>
  <c r="J23" i="153"/>
  <c r="M23" i="153"/>
  <c r="D24" i="153"/>
  <c r="G24" i="153"/>
  <c r="J24" i="153"/>
  <c r="M24" i="153"/>
  <c r="D25" i="153"/>
  <c r="G25" i="153"/>
  <c r="J25" i="153"/>
  <c r="M25" i="153"/>
  <c r="D26" i="153"/>
  <c r="G26" i="153"/>
  <c r="J26" i="153"/>
  <c r="M26" i="153"/>
  <c r="D27" i="153"/>
  <c r="G27" i="153"/>
  <c r="J27" i="153"/>
  <c r="M27" i="153"/>
  <c r="D28" i="153"/>
  <c r="G28" i="153"/>
  <c r="J28" i="153"/>
  <c r="M28" i="153"/>
  <c r="D29" i="153"/>
  <c r="G29" i="153"/>
  <c r="J29" i="153"/>
  <c r="M29" i="153"/>
  <c r="D30" i="153"/>
  <c r="G30" i="153"/>
  <c r="J30" i="153"/>
  <c r="M30" i="153"/>
  <c r="D31" i="153"/>
  <c r="G31" i="153"/>
  <c r="J31" i="153"/>
  <c r="M31" i="153"/>
  <c r="D32" i="153"/>
  <c r="G32" i="153"/>
  <c r="J32" i="153"/>
  <c r="M32" i="153"/>
  <c r="D33" i="153"/>
  <c r="G33" i="153"/>
  <c r="J33" i="153"/>
  <c r="M33" i="153"/>
  <c r="D34" i="153"/>
  <c r="G34" i="153"/>
  <c r="J34" i="153"/>
  <c r="M34" i="153"/>
  <c r="D35" i="153"/>
  <c r="G35" i="153"/>
  <c r="J35" i="153"/>
  <c r="M35" i="153"/>
  <c r="M6" i="159" l="1"/>
  <c r="M18" i="159" s="1"/>
  <c r="N18" i="159"/>
  <c r="N23" i="159" s="1"/>
  <c r="M23" i="159"/>
  <c r="O16" i="156"/>
  <c r="O21" i="156" s="1"/>
  <c r="L21" i="156"/>
  <c r="C21" i="156"/>
  <c r="F36" i="160"/>
  <c r="C16" i="154"/>
  <c r="E21" i="156"/>
  <c r="B23" i="159"/>
  <c r="N24" i="153"/>
  <c r="N22" i="153"/>
  <c r="N16" i="153"/>
  <c r="N14" i="153"/>
  <c r="N6" i="153"/>
  <c r="J21" i="156"/>
  <c r="O18" i="159"/>
  <c r="O23" i="159" s="1"/>
  <c r="G44" i="162"/>
  <c r="N20" i="153"/>
  <c r="F43" i="160"/>
  <c r="F23" i="160"/>
  <c r="H22" i="159"/>
  <c r="G23" i="159"/>
  <c r="N30" i="153"/>
  <c r="N29" i="153"/>
  <c r="N27" i="153"/>
  <c r="N25" i="153"/>
  <c r="N34" i="153"/>
  <c r="N18" i="153"/>
  <c r="N17" i="153"/>
  <c r="E10" i="161"/>
  <c r="E15" i="161" s="1"/>
  <c r="K15" i="161"/>
  <c r="G15" i="161"/>
  <c r="F48" i="160"/>
  <c r="F47" i="160"/>
  <c r="F46" i="160"/>
  <c r="D49" i="160"/>
  <c r="E49" i="160"/>
  <c r="F45" i="160"/>
  <c r="F44" i="160"/>
  <c r="C49" i="160"/>
  <c r="K23" i="159"/>
  <c r="E18" i="159"/>
  <c r="L23" i="159"/>
  <c r="F23" i="159"/>
  <c r="I23" i="159"/>
  <c r="D23" i="159"/>
  <c r="J22" i="159"/>
  <c r="E22" i="159"/>
  <c r="C18" i="159"/>
  <c r="G23" i="156"/>
  <c r="M23" i="156"/>
  <c r="K23" i="156"/>
  <c r="I23" i="156"/>
  <c r="D23" i="156"/>
  <c r="B23" i="156"/>
  <c r="C14" i="156"/>
  <c r="H14" i="156"/>
  <c r="H23" i="156" s="1"/>
  <c r="N28" i="153"/>
  <c r="N26" i="153"/>
  <c r="N23" i="153"/>
  <c r="N15" i="153"/>
  <c r="N12" i="153"/>
  <c r="N10" i="153"/>
  <c r="N8" i="153"/>
  <c r="P23" i="156"/>
  <c r="O14" i="156"/>
  <c r="C22" i="159"/>
  <c r="J18" i="159"/>
  <c r="H18" i="159"/>
  <c r="L15" i="161"/>
  <c r="H15" i="161"/>
  <c r="B24" i="162"/>
  <c r="N32" i="153"/>
  <c r="N21" i="153"/>
  <c r="N13" i="153"/>
  <c r="N11" i="153"/>
  <c r="N9" i="153"/>
  <c r="N7" i="153"/>
  <c r="C22" i="154"/>
  <c r="N23" i="156"/>
  <c r="F23" i="156"/>
  <c r="L14" i="156"/>
  <c r="D14" i="161"/>
  <c r="D15" i="161" s="1"/>
  <c r="I15" i="161"/>
  <c r="G21" i="162"/>
  <c r="G47" i="162" s="1"/>
  <c r="C24" i="162"/>
  <c r="C50" i="162" s="1"/>
  <c r="D37" i="162"/>
  <c r="D50" i="162" s="1"/>
  <c r="E24" i="162"/>
  <c r="E50" i="162" s="1"/>
  <c r="N35" i="153"/>
  <c r="N33" i="153"/>
  <c r="N31" i="153"/>
  <c r="N19" i="153"/>
  <c r="E14" i="156"/>
  <c r="J14" i="156"/>
  <c r="J23" i="156" s="1"/>
  <c r="F24" i="162"/>
  <c r="G23" i="162"/>
  <c r="G49" i="162" s="1"/>
  <c r="O23" i="156"/>
  <c r="F37" i="162"/>
  <c r="B37" i="162"/>
  <c r="B50" i="162" s="1"/>
  <c r="G30" i="162"/>
  <c r="G43" i="162" s="1"/>
  <c r="H23" i="159" l="1"/>
  <c r="F50" i="162"/>
  <c r="C23" i="159"/>
  <c r="F49" i="160"/>
  <c r="E23" i="159"/>
  <c r="J23" i="159"/>
  <c r="C23" i="156"/>
  <c r="L23" i="156"/>
  <c r="E23" i="156"/>
  <c r="G37" i="162"/>
  <c r="G24" i="162"/>
  <c r="E32" i="1"/>
  <c r="G50" i="162" l="1"/>
  <c r="D7" i="128"/>
  <c r="C16" i="40"/>
  <c r="C15" i="40"/>
  <c r="C14" i="40"/>
  <c r="C13" i="40"/>
  <c r="C12" i="40"/>
  <c r="C11" i="40"/>
  <c r="C10" i="40"/>
  <c r="C9" i="40"/>
  <c r="C8" i="40"/>
  <c r="C7" i="40"/>
  <c r="C6" i="40"/>
  <c r="C5" i="40"/>
  <c r="G16" i="40"/>
  <c r="G15" i="40"/>
  <c r="G14" i="40"/>
  <c r="G13" i="40"/>
  <c r="G12" i="40"/>
  <c r="G11" i="40"/>
  <c r="G10" i="40"/>
  <c r="E5" i="40"/>
  <c r="E6" i="40"/>
  <c r="E7" i="40"/>
  <c r="E8" i="40"/>
  <c r="E9" i="40"/>
  <c r="E10" i="40"/>
  <c r="E11" i="40"/>
  <c r="E12" i="40"/>
  <c r="E13" i="40"/>
  <c r="E14" i="40"/>
  <c r="E15" i="40"/>
  <c r="G31" i="110"/>
  <c r="G30" i="110"/>
  <c r="G15" i="110"/>
  <c r="G14" i="110"/>
  <c r="F31" i="110"/>
  <c r="F30" i="110"/>
  <c r="F15" i="110"/>
  <c r="F14" i="110"/>
  <c r="E31" i="110"/>
  <c r="E30" i="110"/>
  <c r="E15" i="110"/>
  <c r="E14" i="110"/>
  <c r="G24" i="110"/>
  <c r="G23" i="110"/>
  <c r="G8" i="110"/>
  <c r="G7" i="110"/>
  <c r="F24" i="110"/>
  <c r="F23" i="110"/>
  <c r="F8" i="110"/>
  <c r="F7" i="110"/>
  <c r="E24" i="110"/>
  <c r="E23" i="110"/>
  <c r="E7" i="110"/>
  <c r="E8" i="110"/>
  <c r="H44" i="133"/>
  <c r="G44" i="133"/>
  <c r="F44" i="133"/>
  <c r="E44" i="133"/>
  <c r="D44" i="133"/>
  <c r="C44" i="133"/>
  <c r="J36" i="52"/>
  <c r="I36" i="52"/>
  <c r="H36" i="52"/>
  <c r="G36" i="52"/>
  <c r="F36" i="52"/>
  <c r="E36" i="52"/>
  <c r="J35" i="52"/>
  <c r="I35" i="52"/>
  <c r="H35" i="52"/>
  <c r="G35" i="52"/>
  <c r="F35" i="52"/>
  <c r="E35" i="52"/>
  <c r="J34" i="52"/>
  <c r="I34" i="52"/>
  <c r="H34" i="52"/>
  <c r="G34" i="52"/>
  <c r="F34" i="52"/>
  <c r="E34" i="52"/>
  <c r="J33" i="52"/>
  <c r="I33" i="52"/>
  <c r="H33" i="52"/>
  <c r="G33" i="52"/>
  <c r="F33" i="52"/>
  <c r="E33" i="52"/>
  <c r="J32" i="52"/>
  <c r="I32" i="52"/>
  <c r="H32" i="52"/>
  <c r="G32" i="52"/>
  <c r="F32" i="52"/>
  <c r="E32" i="52"/>
  <c r="J31" i="52"/>
  <c r="I31" i="52"/>
  <c r="H31" i="52"/>
  <c r="G31" i="52"/>
  <c r="F31" i="52"/>
  <c r="E31" i="52"/>
  <c r="J30" i="52"/>
  <c r="I30" i="52"/>
  <c r="H30" i="52"/>
  <c r="G30" i="52"/>
  <c r="F30" i="52"/>
  <c r="E30" i="52"/>
  <c r="J29" i="52"/>
  <c r="I29" i="52"/>
  <c r="H29" i="52"/>
  <c r="G29" i="52"/>
  <c r="F29" i="52"/>
  <c r="E29" i="52"/>
  <c r="J28" i="52"/>
  <c r="I28" i="52"/>
  <c r="H28" i="52"/>
  <c r="G28" i="52"/>
  <c r="F28" i="52"/>
  <c r="E28" i="52"/>
  <c r="J27" i="52"/>
  <c r="I27" i="52"/>
  <c r="H27" i="52"/>
  <c r="G27" i="52"/>
  <c r="F27" i="52"/>
  <c r="E27" i="52"/>
  <c r="J26" i="52"/>
  <c r="I26" i="52"/>
  <c r="H26" i="52"/>
  <c r="G26" i="52"/>
  <c r="F26" i="52"/>
  <c r="E26" i="52"/>
  <c r="J25" i="52"/>
  <c r="I25" i="52"/>
  <c r="H25" i="52"/>
  <c r="G25" i="52"/>
  <c r="F25" i="52"/>
  <c r="E25" i="52"/>
  <c r="J24" i="52"/>
  <c r="I24" i="52"/>
  <c r="H24" i="52"/>
  <c r="H6" i="52"/>
  <c r="I6" i="52"/>
  <c r="J6" i="52"/>
  <c r="H7" i="52"/>
  <c r="I7" i="52"/>
  <c r="J7" i="52"/>
  <c r="H8" i="52"/>
  <c r="I8" i="52"/>
  <c r="J8" i="52"/>
  <c r="H9" i="52"/>
  <c r="I9" i="52"/>
  <c r="J9" i="52"/>
  <c r="H10" i="52"/>
  <c r="I10" i="52"/>
  <c r="J10" i="52"/>
  <c r="H11" i="52"/>
  <c r="I11" i="52"/>
  <c r="J11" i="52"/>
  <c r="H12" i="52"/>
  <c r="I12" i="52"/>
  <c r="J12" i="52"/>
  <c r="H13" i="52"/>
  <c r="I13" i="52"/>
  <c r="J13" i="52"/>
  <c r="H14" i="52"/>
  <c r="I14" i="52"/>
  <c r="J14" i="52"/>
  <c r="H15" i="52"/>
  <c r="I15" i="52"/>
  <c r="J15" i="52"/>
  <c r="H16" i="52"/>
  <c r="I16" i="52"/>
  <c r="J16" i="52"/>
  <c r="H17" i="52"/>
  <c r="I17" i="52"/>
  <c r="J17" i="52"/>
  <c r="I5" i="52"/>
  <c r="J5" i="52"/>
  <c r="H5" i="52"/>
  <c r="E6" i="52"/>
  <c r="F6" i="52"/>
  <c r="G6" i="52"/>
  <c r="E7" i="52"/>
  <c r="F7" i="52"/>
  <c r="G7" i="52"/>
  <c r="E8" i="52"/>
  <c r="F8" i="52"/>
  <c r="G8" i="52"/>
  <c r="E9" i="52"/>
  <c r="F9" i="52"/>
  <c r="G9" i="52"/>
  <c r="E10" i="52"/>
  <c r="F10" i="52"/>
  <c r="G10" i="52"/>
  <c r="E11" i="52"/>
  <c r="F11" i="52"/>
  <c r="G11" i="52"/>
  <c r="E12" i="52"/>
  <c r="F12" i="52"/>
  <c r="G12" i="52"/>
  <c r="E13" i="52"/>
  <c r="F13" i="52"/>
  <c r="G13" i="52"/>
  <c r="E14" i="52"/>
  <c r="F14" i="52"/>
  <c r="G14" i="52"/>
  <c r="E15" i="52"/>
  <c r="F15" i="52"/>
  <c r="G15" i="52"/>
  <c r="E16" i="52"/>
  <c r="F16" i="52"/>
  <c r="G16" i="52"/>
  <c r="F17" i="52"/>
  <c r="G17" i="52"/>
  <c r="E17" i="52"/>
  <c r="F59" i="54"/>
  <c r="H59" i="54" s="1"/>
  <c r="F59" i="53"/>
  <c r="H59" i="53" s="1"/>
  <c r="F63" i="51"/>
  <c r="F13" i="51"/>
  <c r="H10" i="40"/>
  <c r="H11" i="40"/>
  <c r="H12" i="40"/>
  <c r="H13" i="40"/>
  <c r="H14" i="40"/>
  <c r="H15" i="40"/>
  <c r="H16" i="40"/>
  <c r="H9" i="40"/>
  <c r="I15" i="41"/>
  <c r="H26" i="41"/>
  <c r="G26" i="41"/>
  <c r="I59" i="53" l="1"/>
  <c r="I59" i="54"/>
  <c r="E59" i="54" l="1"/>
  <c r="D59" i="54"/>
  <c r="E59" i="53"/>
  <c r="D59" i="53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5" i="22"/>
  <c r="D6" i="22"/>
  <c r="D7" i="22"/>
  <c r="D8" i="22"/>
  <c r="D9" i="22"/>
  <c r="D10" i="22"/>
  <c r="D11" i="22"/>
  <c r="D12" i="22"/>
  <c r="D13" i="22"/>
  <c r="D5" i="22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" i="17"/>
  <c r="D13" i="51" l="1"/>
  <c r="E13" i="51"/>
  <c r="E63" i="51"/>
  <c r="D63" i="51"/>
  <c r="G15" i="20"/>
  <c r="D15" i="20"/>
  <c r="C25" i="22" l="1"/>
  <c r="J26" i="18"/>
  <c r="J25" i="18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4" i="1"/>
  <c r="E7" i="166" l="1"/>
  <c r="E27" i="166" s="1"/>
</calcChain>
</file>

<file path=xl/sharedStrings.xml><?xml version="1.0" encoding="utf-8"?>
<sst xmlns="http://schemas.openxmlformats.org/spreadsheetml/2006/main" count="5358" uniqueCount="2370">
  <si>
    <t>Anno</t>
  </si>
  <si>
    <t>Descrizione</t>
  </si>
  <si>
    <t>Iscritti</t>
  </si>
  <si>
    <t>Votanti</t>
  </si>
  <si>
    <t xml:space="preserve">Comunali 1° turno     </t>
  </si>
  <si>
    <t>Comunali 2° turno</t>
  </si>
  <si>
    <t>Camera dei Deputati</t>
  </si>
  <si>
    <t>Senato</t>
  </si>
  <si>
    <t>Referendum</t>
  </si>
  <si>
    <t>Regionali</t>
  </si>
  <si>
    <t>Provinciali 1° turno</t>
  </si>
  <si>
    <t>Provinciali 2° turno</t>
  </si>
  <si>
    <t>Europee</t>
  </si>
  <si>
    <t>Referendum – quesito 1</t>
  </si>
  <si>
    <t>Referendum – quesito 2</t>
  </si>
  <si>
    <t>Referendum – quesito 3</t>
  </si>
  <si>
    <t>Referendum – quesito 4</t>
  </si>
  <si>
    <t>Comunali</t>
  </si>
  <si>
    <t>Provinciali</t>
  </si>
  <si>
    <t xml:space="preserve">
2016</t>
  </si>
  <si>
    <t>Comunali  (ballottaggio)</t>
  </si>
  <si>
    <t xml:space="preserve">Regionali  </t>
  </si>
  <si>
    <t>Superficie</t>
  </si>
  <si>
    <t xml:space="preserve">Km²  38,21  </t>
  </si>
  <si>
    <t>Corso Vittorio Emanuele II, n. 64</t>
  </si>
  <si>
    <t>Tipo di territorio</t>
  </si>
  <si>
    <t>pianura</t>
  </si>
  <si>
    <t xml:space="preserve">C.A.P.   </t>
  </si>
  <si>
    <t>Altezza s.l.m.</t>
  </si>
  <si>
    <t>min.14 - mass. 86</t>
  </si>
  <si>
    <t>Provincia</t>
  </si>
  <si>
    <t>Pordenone</t>
  </si>
  <si>
    <t>Codice ISTAT</t>
  </si>
  <si>
    <t>Regione</t>
  </si>
  <si>
    <t>Friuli - Venezia Giulia</t>
  </si>
  <si>
    <t>Codice catastale</t>
  </si>
  <si>
    <t>G888</t>
  </si>
  <si>
    <t>Zona geografica</t>
  </si>
  <si>
    <t>Italia Nord - Orientale</t>
  </si>
  <si>
    <t>Zona sismica</t>
  </si>
  <si>
    <t>Zona climatica</t>
  </si>
  <si>
    <t>E</t>
  </si>
  <si>
    <t>Coordinate geografiche DMS</t>
  </si>
  <si>
    <t xml:space="preserve"> </t>
  </si>
  <si>
    <t>TIPOLOGIA</t>
  </si>
  <si>
    <t>-</t>
  </si>
  <si>
    <t>Totale</t>
  </si>
  <si>
    <t>N. utenze domestiche</t>
  </si>
  <si>
    <t>N. utenze non domestiche</t>
  </si>
  <si>
    <t>N. utenze che praticano il compostaggio</t>
  </si>
  <si>
    <t>ANNO</t>
  </si>
  <si>
    <t>n. unità domestiche servite</t>
  </si>
  <si>
    <t>n. unità non domestiche servite</t>
  </si>
  <si>
    <t>Totale unità servite</t>
  </si>
  <si>
    <t>febbraio</t>
  </si>
  <si>
    <t>marzo</t>
  </si>
  <si>
    <t>aprile</t>
  </si>
  <si>
    <t>maggio</t>
  </si>
  <si>
    <t>giugno</t>
  </si>
  <si>
    <t>(….)</t>
  </si>
  <si>
    <t>luglio</t>
  </si>
  <si>
    <t>settembre</t>
  </si>
  <si>
    <t>ottobre</t>
  </si>
  <si>
    <t>novembre</t>
  </si>
  <si>
    <t>dicembre</t>
  </si>
  <si>
    <t>Fonte: ARPA</t>
  </si>
  <si>
    <t>INDICATORI</t>
  </si>
  <si>
    <t>N. giorni con precipitazioni*</t>
  </si>
  <si>
    <t>Massima precipitazione rilevata in mm</t>
  </si>
  <si>
    <t>Data di riferimento</t>
  </si>
  <si>
    <t>13-nov</t>
  </si>
  <si>
    <t>29-mar</t>
  </si>
  <si>
    <t>01-nov</t>
  </si>
  <si>
    <t>16-mar</t>
  </si>
  <si>
    <t>11-nov</t>
  </si>
  <si>
    <t>16-mag</t>
  </si>
  <si>
    <t>31-gen</t>
  </si>
  <si>
    <t>28-feb</t>
  </si>
  <si>
    <t>05-nov</t>
  </si>
  <si>
    <t xml:space="preserve">Mese con &gt; precipitazioni </t>
  </si>
  <si>
    <t>Mese con &lt; precipitazioni</t>
  </si>
  <si>
    <t>Data di riferimento valore estremo</t>
  </si>
  <si>
    <t>26-giu</t>
  </si>
  <si>
    <t>18-ago</t>
  </si>
  <si>
    <t>16-lug</t>
  </si>
  <si>
    <t>23-ago</t>
  </si>
  <si>
    <t>21-ago</t>
  </si>
  <si>
    <t>06-ago</t>
  </si>
  <si>
    <t>12-giu</t>
  </si>
  <si>
    <t>22-lug</t>
  </si>
  <si>
    <t>24-giu</t>
  </si>
  <si>
    <t>05-ago</t>
  </si>
  <si>
    <t>Temperatura minima rilevata in C°</t>
  </si>
  <si>
    <t>02-gen</t>
  </si>
  <si>
    <t>21-dic</t>
  </si>
  <si>
    <t>19-dic</t>
  </si>
  <si>
    <t>05-gen</t>
  </si>
  <si>
    <t>06-feb</t>
  </si>
  <si>
    <t>10-feb</t>
  </si>
  <si>
    <t>30-dic</t>
  </si>
  <si>
    <t>09-feb</t>
  </si>
  <si>
    <t>19-gen</t>
  </si>
  <si>
    <t>07-gen</t>
  </si>
  <si>
    <t>*Numero di giorni con almeno 1 mm di pioggia</t>
  </si>
  <si>
    <t>genn</t>
  </si>
  <si>
    <t>febb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</si>
  <si>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</si>
  <si>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</si>
  <si>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</si>
  <si>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</si>
  <si>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</si>
  <si>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</si>
  <si>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</si>
  <si>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</si>
  <si>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</si>
  <si>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</si>
  <si>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set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</si>
  <si>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</si>
  <si>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</si>
  <si>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</si>
  <si>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</si>
  <si>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</si>
  <si>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</si>
  <si>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</si>
  <si>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</si>
  <si>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</si>
  <si>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</si>
  <si>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</si>
  <si>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</si>
  <si>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Centro</t>
  </si>
  <si>
    <t>Sud</t>
  </si>
  <si>
    <t>Torre</t>
  </si>
  <si>
    <t>Maschi</t>
  </si>
  <si>
    <t>Femmine</t>
  </si>
  <si>
    <t>Stranieri</t>
  </si>
  <si>
    <t>Indice di vecchiaia</t>
  </si>
  <si>
    <t>Variazione %</t>
  </si>
  <si>
    <t>NATI</t>
  </si>
  <si>
    <t>MORTI</t>
  </si>
  <si>
    <t>Saldo naturale</t>
  </si>
  <si>
    <t>Età</t>
  </si>
  <si>
    <t xml:space="preserve">Totale </t>
  </si>
  <si>
    <t>% Votanti/
Iscritti</t>
  </si>
  <si>
    <t>Latitudine Nord 45°57’ 50”  
Longitudine Est 12°39’27”</t>
  </si>
  <si>
    <t>CLASSE D’ETA’</t>
  </si>
  <si>
    <t>65 anni e oltre</t>
  </si>
  <si>
    <t>M</t>
  </si>
  <si>
    <t>F</t>
  </si>
  <si>
    <t>totale</t>
  </si>
  <si>
    <t>Totale residenti</t>
  </si>
  <si>
    <t>Altro</t>
  </si>
  <si>
    <t>CIRCOSCRIZIONE</t>
  </si>
  <si>
    <t>FEMMINE</t>
  </si>
  <si>
    <t>di cui stranieri</t>
  </si>
  <si>
    <t>90 e +</t>
  </si>
  <si>
    <t>Malattie del sistema osteomuscolare e del tessuto connettivo</t>
  </si>
  <si>
    <t>Tumori</t>
  </si>
  <si>
    <t>Malattie dell'apparato circolatorio</t>
  </si>
  <si>
    <t>Malattie dell'apparato respiratorio</t>
  </si>
  <si>
    <t>Malattie dell'apparato digerente</t>
  </si>
  <si>
    <t>Traumatismi e avvelenamenti</t>
  </si>
  <si>
    <t>Disturbi psichici</t>
  </si>
  <si>
    <t>Malattie infettive e parassitarie</t>
  </si>
  <si>
    <t>Malattie dell'apparato genitourinario</t>
  </si>
  <si>
    <t>Malattie del sistema nervoso e degli organi dei sensi</t>
  </si>
  <si>
    <t>Malattie della pelle e del tessuto sottocutaneo</t>
  </si>
  <si>
    <t xml:space="preserve">  </t>
  </si>
  <si>
    <t xml:space="preserve">    </t>
  </si>
  <si>
    <t>Andreis</t>
  </si>
  <si>
    <t>Arba</t>
  </si>
  <si>
    <t>Aviano</t>
  </si>
  <si>
    <t>Azzano Decimo</t>
  </si>
  <si>
    <t>Budoia</t>
  </si>
  <si>
    <t>Caneva</t>
  </si>
  <si>
    <t>Castelnovo del Friuli</t>
  </si>
  <si>
    <t>Cavasso Nuovo</t>
  </si>
  <si>
    <t>Chions</t>
  </si>
  <si>
    <t>Cimolais</t>
  </si>
  <si>
    <t>Claut</t>
  </si>
  <si>
    <t>Cordovado</t>
  </si>
  <si>
    <t>Erto e Casso</t>
  </si>
  <si>
    <t>Fanna</t>
  </si>
  <si>
    <t>Frisanco</t>
  </si>
  <si>
    <t>Meduno</t>
  </si>
  <si>
    <t>Montereale Valcellina</t>
  </si>
  <si>
    <t>Pasiano di Pordenone</t>
  </si>
  <si>
    <t>Polcenigo</t>
  </si>
  <si>
    <t>Prata di Pordenone</t>
  </si>
  <si>
    <t>Pravisdomini</t>
  </si>
  <si>
    <t>Roveredo in Piano</t>
  </si>
  <si>
    <t>Sequals</t>
  </si>
  <si>
    <t>Sesto al Reghena</t>
  </si>
  <si>
    <t>Travesio</t>
  </si>
  <si>
    <t>Vajont</t>
  </si>
  <si>
    <t>Vivaro</t>
  </si>
  <si>
    <t>Abruzzo</t>
  </si>
  <si>
    <t>Basilicata</t>
  </si>
  <si>
    <t>Calabria</t>
  </si>
  <si>
    <t>Campania</t>
  </si>
  <si>
    <t>Emilia-Romagna</t>
  </si>
  <si>
    <t>Lazio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</si>
  <si>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</si>
  <si>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</si>
  <si>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</si>
  <si>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</si>
  <si>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</si>
  <si>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</si>
  <si>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</si>
  <si>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</si>
  <si>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</si>
  <si>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</si>
  <si>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complessivo</t>
  </si>
  <si>
    <t>Pubblici esercizi attivi</t>
  </si>
  <si>
    <t>Strutture ricettive</t>
  </si>
  <si>
    <t>37*</t>
  </si>
  <si>
    <t>n. licenze di commercio:</t>
  </si>
  <si>
    <t>Esercizi di vicinato (fino a 250 mq)</t>
  </si>
  <si>
    <t>Grandi strutture di vendita (oltre 1500 mq)</t>
  </si>
  <si>
    <t xml:space="preserve">*sono comprese n. 4 case e appartamenti per vacanze        </t>
  </si>
  <si>
    <t>** esclusi i posteggi assegnati ai produttori agricoli</t>
  </si>
  <si>
    <t>SETTORE</t>
  </si>
  <si>
    <t>Agricoltura, silvicoltura,  pesca</t>
  </si>
  <si>
    <t>Estrazione di minerali da cave e miniere</t>
  </si>
  <si>
    <t>Attività manifatturiere</t>
  </si>
  <si>
    <t>Fornitura di acqua, reti fognaria, attività di gestione</t>
  </si>
  <si>
    <t>Costruzioni</t>
  </si>
  <si>
    <t>Trasporto e magazzinaggio</t>
  </si>
  <si>
    <t>Attività immobiliari</t>
  </si>
  <si>
    <t>Attività professionali, scientifiche e tecniche</t>
  </si>
  <si>
    <t>Istruzione</t>
  </si>
  <si>
    <t>Altre attività di servizi</t>
  </si>
  <si>
    <t>Imprese non classificate</t>
  </si>
  <si>
    <t>fino a 250.000</t>
  </si>
  <si>
    <t>da 251.000  a 500.000</t>
  </si>
  <si>
    <t>da 501.000 a 1 milione</t>
  </si>
  <si>
    <t>da 1,1 a 2,5 milioni</t>
  </si>
  <si>
    <t>da 2,6 a 5 milioni</t>
  </si>
  <si>
    <t>da 5,1 a 10 milioni</t>
  </si>
  <si>
    <t>da 10,1 a 25 milioni</t>
  </si>
  <si>
    <t>da 25,1 a 50 milioni</t>
  </si>
  <si>
    <t>oltre 50 milioni</t>
  </si>
  <si>
    <t>NATURA GIURIDICA</t>
  </si>
  <si>
    <t>Società di capitali</t>
  </si>
  <si>
    <t>Società di persone</t>
  </si>
  <si>
    <t>Imprese individuali</t>
  </si>
  <si>
    <t>Altre forme</t>
  </si>
  <si>
    <t>Attive</t>
  </si>
  <si>
    <t>Registrate</t>
  </si>
  <si>
    <t>COMUNE</t>
  </si>
  <si>
    <t>Cordenons</t>
  </si>
  <si>
    <t>Fiume Veneto</t>
  </si>
  <si>
    <t>Fontanafredda</t>
  </si>
  <si>
    <t>Porcia</t>
  </si>
  <si>
    <t>San Quirino</t>
  </si>
  <si>
    <t>Zoppola</t>
  </si>
  <si>
    <t>Barcis</t>
  </si>
  <si>
    <t>Brugnera</t>
  </si>
  <si>
    <t>Casarsa della Delizia</t>
  </si>
  <si>
    <t>Clauzetto</t>
  </si>
  <si>
    <t>Maniago</t>
  </si>
  <si>
    <t>Sacile</t>
  </si>
  <si>
    <t>San Giorgio della Richinvelda</t>
  </si>
  <si>
    <t>San Vito al Tagliamento</t>
  </si>
  <si>
    <t>Spilimbergo</t>
  </si>
  <si>
    <t>Tramonti di Sopra</t>
  </si>
  <si>
    <t>Tramonti di Sotto</t>
  </si>
  <si>
    <t>Udine</t>
  </si>
  <si>
    <t>Gorizia</t>
  </si>
  <si>
    <t>Trieste</t>
  </si>
  <si>
    <t>2011*</t>
  </si>
  <si>
    <t>Variazione assoluta</t>
  </si>
  <si>
    <t>San Martino al T.</t>
  </si>
  <si>
    <t>Fonte Istat</t>
  </si>
  <si>
    <t>F/TOT</t>
  </si>
  <si>
    <t>100 e +</t>
  </si>
  <si>
    <t>Fonte: Istat</t>
  </si>
  <si>
    <t>Nati</t>
  </si>
  <si>
    <t>Morti</t>
  </si>
  <si>
    <t xml:space="preserve">Iscritti da altri comuni </t>
  </si>
  <si>
    <t>Cancellati per altri comuni</t>
  </si>
  <si>
    <t>Altri iscritti</t>
  </si>
  <si>
    <t>Iscritti dall'estero</t>
  </si>
  <si>
    <t>Altri cancellati</t>
  </si>
  <si>
    <t>Popolazione al 31 dicembre</t>
  </si>
  <si>
    <t>Saldo Migratorio interno</t>
  </si>
  <si>
    <t>Saldo Migratorio esterno</t>
  </si>
  <si>
    <t>saldo per altri motivi</t>
  </si>
  <si>
    <t>% Stranieri/ residenti</t>
  </si>
  <si>
    <t>Romania</t>
  </si>
  <si>
    <t>Albania</t>
  </si>
  <si>
    <t>Ghana</t>
  </si>
  <si>
    <t>Pakistan</t>
  </si>
  <si>
    <t>Bangladesh</t>
  </si>
  <si>
    <t>Ucraina</t>
  </si>
  <si>
    <t>Marocco</t>
  </si>
  <si>
    <t>Moldova</t>
  </si>
  <si>
    <t>Kosovo</t>
  </si>
  <si>
    <t>India</t>
  </si>
  <si>
    <t>Tunisia</t>
  </si>
  <si>
    <t>Nigeria</t>
  </si>
  <si>
    <t>Colombia</t>
  </si>
  <si>
    <t>Croazia</t>
  </si>
  <si>
    <t>Afghanistan</t>
  </si>
  <si>
    <t>Polonia</t>
  </si>
  <si>
    <t>Egitto</t>
  </si>
  <si>
    <t>Filippine</t>
  </si>
  <si>
    <t>Spagna</t>
  </si>
  <si>
    <t>Brasile</t>
  </si>
  <si>
    <t>Burkina Faso</t>
  </si>
  <si>
    <t>Senegal</t>
  </si>
  <si>
    <t>Germania</t>
  </si>
  <si>
    <t>Francia</t>
  </si>
  <si>
    <t>Bulgaria</t>
  </si>
  <si>
    <t>Turchia</t>
  </si>
  <si>
    <t>Svezia</t>
  </si>
  <si>
    <t>Regno Unito</t>
  </si>
  <si>
    <t>Venezuela</t>
  </si>
  <si>
    <t>Ungheria</t>
  </si>
  <si>
    <t>Slovenia</t>
  </si>
  <si>
    <t>Slovacchia</t>
  </si>
  <si>
    <t>Paesi Bassi</t>
  </si>
  <si>
    <t>Messico</t>
  </si>
  <si>
    <t>Austria</t>
  </si>
  <si>
    <t>Grecia</t>
  </si>
  <si>
    <t>Portogallo</t>
  </si>
  <si>
    <t>Argentina</t>
  </si>
  <si>
    <t>Belgio</t>
  </si>
  <si>
    <t>Thailandia</t>
  </si>
  <si>
    <t>Australia</t>
  </si>
  <si>
    <t>Giappone</t>
  </si>
  <si>
    <t>Lettonia</t>
  </si>
  <si>
    <t>Irlanda</t>
  </si>
  <si>
    <t>Lituania</t>
  </si>
  <si>
    <t>Corea del Sud</t>
  </si>
  <si>
    <t>Svizzera</t>
  </si>
  <si>
    <t>Nuova Zelanda</t>
  </si>
  <si>
    <t>Canada</t>
  </si>
  <si>
    <t>Estonia</t>
  </si>
  <si>
    <t>TOT</t>
  </si>
  <si>
    <t>Russia</t>
  </si>
  <si>
    <t>Cancellati per l'estero</t>
  </si>
  <si>
    <t>Cancellati per acquisizione della cittadinanza</t>
  </si>
  <si>
    <t>Popolazione straniera residente al 31 dicembre</t>
  </si>
  <si>
    <t>Saldo Naturale</t>
  </si>
  <si>
    <t>Popolazione Straniera al 1 gennaio</t>
  </si>
  <si>
    <t>Alberghi 4 stelle</t>
  </si>
  <si>
    <t>Alberghi 3 stelle</t>
  </si>
  <si>
    <t>Alberghi 2 stelle</t>
  </si>
  <si>
    <t>Bed &amp;Breakfast</t>
  </si>
  <si>
    <t>Agriturismi</t>
  </si>
  <si>
    <t>Affittacamere</t>
  </si>
  <si>
    <t>Strutture a carattere sociale</t>
  </si>
  <si>
    <t>Provenienza</t>
  </si>
  <si>
    <t>Arrivi</t>
  </si>
  <si>
    <t>Valle D’Aosta</t>
  </si>
  <si>
    <t>Trentino-Alto Adige</t>
  </si>
  <si>
    <t>Friuli-Venezia Giulia</t>
  </si>
  <si>
    <t>Liguria</t>
  </si>
  <si>
    <t>Cina</t>
  </si>
  <si>
    <t>Cipro</t>
  </si>
  <si>
    <t>Danimarca</t>
  </si>
  <si>
    <t>Finlandia</t>
  </si>
  <si>
    <t>Islanda</t>
  </si>
  <si>
    <t>Israele</t>
  </si>
  <si>
    <t>Lussemburgo</t>
  </si>
  <si>
    <t>Malta</t>
  </si>
  <si>
    <t>Norvegia</t>
  </si>
  <si>
    <t>Stati Uniti d’America</t>
  </si>
  <si>
    <t>Sud Africa</t>
  </si>
  <si>
    <t>Svizzera e Liechtenstein</t>
  </si>
  <si>
    <t>Altri Paesi europei</t>
  </si>
  <si>
    <t>Altri Paesi extraeuropei</t>
  </si>
  <si>
    <t>Altri Paesi dell’Africa</t>
  </si>
  <si>
    <t>Totale Paesi esteri</t>
  </si>
  <si>
    <t>Totale generale</t>
  </si>
  <si>
    <t>Presenze</t>
  </si>
  <si>
    <t>Altri Paesi dell’Asia</t>
  </si>
  <si>
    <t>Altri Paesi  dell’Asia occidentale</t>
  </si>
  <si>
    <t>Altri  paesi dell’Oceania</t>
  </si>
  <si>
    <t>Mese</t>
  </si>
  <si>
    <t xml:space="preserve">Febbraio </t>
  </si>
  <si>
    <t xml:space="preserve">                    </t>
  </si>
  <si>
    <t>Italia</t>
  </si>
  <si>
    <t>N. ISCRITTI</t>
  </si>
  <si>
    <t>Scuole dell’Infanzia</t>
  </si>
  <si>
    <t>Scuole Primarie</t>
  </si>
  <si>
    <t>Scuole Secondarie I grado</t>
  </si>
  <si>
    <t>Scuole Secondarie II grado</t>
  </si>
  <si>
    <t>Pubbliche</t>
  </si>
  <si>
    <t>Paritarie</t>
  </si>
  <si>
    <t>Scuole Secondarie di 1° grado</t>
  </si>
  <si>
    <t>Rorai</t>
  </si>
  <si>
    <t>SCUOLE</t>
  </si>
  <si>
    <t>di cui non residenti</t>
  </si>
  <si>
    <t>Gestione</t>
  </si>
  <si>
    <t>pubblica</t>
  </si>
  <si>
    <t>privata</t>
  </si>
  <si>
    <t>SCUOLA</t>
  </si>
  <si>
    <t>“A. Gabelli”</t>
  </si>
  <si>
    <t>“C. Collodi”</t>
  </si>
  <si>
    <t>“P. Marco d’Aviano”</t>
  </si>
  <si>
    <t>“E. De Amicis”</t>
  </si>
  <si>
    <t>“L. Da Vinci”</t>
  </si>
  <si>
    <t>“A. Rosmini”</t>
  </si>
  <si>
    <t>“G .Gozzi”</t>
  </si>
  <si>
    <t>“B. Odorico da Pordenone”</t>
  </si>
  <si>
    <t>“IV Novembre”</t>
  </si>
  <si>
    <t>“G. Narvesa”</t>
  </si>
  <si>
    <t>“M. Grigoletti”</t>
  </si>
  <si>
    <t>“L. Radice”</t>
  </si>
  <si>
    <t>“B. E. Vendramini”</t>
  </si>
  <si>
    <t>“G. Gozzi”</t>
  </si>
  <si>
    <t xml:space="preserve">“P. P. Pasolini” </t>
  </si>
  <si>
    <t xml:space="preserve">“Centro Storico” </t>
  </si>
  <si>
    <t xml:space="preserve">“G. Lozer” </t>
  </si>
  <si>
    <t xml:space="preserve">“Don Bosco” </t>
  </si>
  <si>
    <t>Liceo “Leopardi - Maiorana”</t>
  </si>
  <si>
    <t>Liceo “M. Grigoletti”</t>
  </si>
  <si>
    <t>LICEO “M. Grigoletti”</t>
  </si>
  <si>
    <t>Scienze e Tecnologie Multimediali - L</t>
  </si>
  <si>
    <t>Banca e Finanza - L</t>
  </si>
  <si>
    <t>Scienze e Tecnologie Multimediali - triennale</t>
  </si>
  <si>
    <t>Infermieristica - triennale</t>
  </si>
  <si>
    <t>N. feriti</t>
  </si>
  <si>
    <t>N. morti</t>
  </si>
  <si>
    <t>lunedì</t>
  </si>
  <si>
    <t>martedì</t>
  </si>
  <si>
    <t>mercoledì</t>
  </si>
  <si>
    <t>giovedì</t>
  </si>
  <si>
    <t>venerdì</t>
  </si>
  <si>
    <t>sabato</t>
  </si>
  <si>
    <t>domenica</t>
  </si>
  <si>
    <t>Rettilineo</t>
  </si>
  <si>
    <t>Incrocio</t>
  </si>
  <si>
    <t>Intersez. con semaforo</t>
  </si>
  <si>
    <t>Curva</t>
  </si>
  <si>
    <t>Rotatoria</t>
  </si>
  <si>
    <t>Intersez. non segnalata</t>
  </si>
  <si>
    <t>Pendenza</t>
  </si>
  <si>
    <t>Dosso, strettoia</t>
  </si>
  <si>
    <t>Condizione meteorologica</t>
  </si>
  <si>
    <t>Fondo stradale</t>
  </si>
  <si>
    <t>Sereno</t>
  </si>
  <si>
    <t>Pioggia</t>
  </si>
  <si>
    <t>Nebbia</t>
  </si>
  <si>
    <t>Neve</t>
  </si>
  <si>
    <t>Asciutto</t>
  </si>
  <si>
    <t>Bagnato</t>
  </si>
  <si>
    <t>Feriti</t>
  </si>
  <si>
    <t>Tra veicoli in marcia:</t>
  </si>
  <si>
    <t>Tra veicoli in marcia e veicoli fermi o ostacoli:</t>
  </si>
  <si>
    <t>Veicoli in marcia senza urto:</t>
  </si>
  <si>
    <t>n.i.</t>
  </si>
  <si>
    <t>0 - 17</t>
  </si>
  <si>
    <t>TIPO DI VEICOLO</t>
  </si>
  <si>
    <t>Autovettura (a)</t>
  </si>
  <si>
    <t>Bicicletta</t>
  </si>
  <si>
    <t>Motocicli e ciclomotori</t>
  </si>
  <si>
    <t>Autocarro</t>
  </si>
  <si>
    <t>Autobus</t>
  </si>
  <si>
    <t>Veicolo speciale</t>
  </si>
  <si>
    <t>Autoarticolato</t>
  </si>
  <si>
    <t>Autotreno con rimorchio</t>
  </si>
  <si>
    <t>Quadriciclo</t>
  </si>
  <si>
    <t>Euro 0</t>
  </si>
  <si>
    <t>Euro 1</t>
  </si>
  <si>
    <t>Euro 2</t>
  </si>
  <si>
    <t>Euro 3</t>
  </si>
  <si>
    <t>Euro 4</t>
  </si>
  <si>
    <t>Euro 5</t>
  </si>
  <si>
    <t>Euro 6</t>
  </si>
  <si>
    <t>Alimentazione</t>
  </si>
  <si>
    <t>Benzina</t>
  </si>
  <si>
    <t>Gasolio</t>
  </si>
  <si>
    <t>Benzina e metano</t>
  </si>
  <si>
    <t>Ibrido benzina</t>
  </si>
  <si>
    <t>Ibrido gasolio</t>
  </si>
  <si>
    <t>Elettricità</t>
  </si>
  <si>
    <t>CILINDRATA</t>
  </si>
  <si>
    <t xml:space="preserve">Fino a 800 </t>
  </si>
  <si>
    <t>da  801 a 1200</t>
  </si>
  <si>
    <t>da  1201 a 1600</t>
  </si>
  <si>
    <t>da  1601 a 1800</t>
  </si>
  <si>
    <t>da  1801 a 2000</t>
  </si>
  <si>
    <t>da  2001 a 2500</t>
  </si>
  <si>
    <t>da  2501 a 3000</t>
  </si>
  <si>
    <t>oltre  3000</t>
  </si>
  <si>
    <t>Autocarri trasporto merci</t>
  </si>
  <si>
    <t>Autovetture</t>
  </si>
  <si>
    <t>Motocicli</t>
  </si>
  <si>
    <t>Rimorchi e semirimorchi trasporto merci</t>
  </si>
  <si>
    <t>Trattori stradali e motrici</t>
  </si>
  <si>
    <t>superficie in KM2</t>
  </si>
  <si>
    <t>densità abitativa</t>
  </si>
  <si>
    <t>TOTALE</t>
  </si>
  <si>
    <t>Scontro frontale</t>
  </si>
  <si>
    <t>Scontro fronto-laterale</t>
  </si>
  <si>
    <t>Scontro laterale</t>
  </si>
  <si>
    <t>Tamponamento</t>
  </si>
  <si>
    <t>Urto con ostacolo accidentale</t>
  </si>
  <si>
    <t>Fuoriuscita, sbandamento</t>
  </si>
  <si>
    <t>Urto con veicolo fermo</t>
  </si>
  <si>
    <t>Caduta da veicolo</t>
  </si>
  <si>
    <t>Urto con veicolo in sosta</t>
  </si>
  <si>
    <t>Mezzi  soccorso o polizia</t>
  </si>
  <si>
    <t>EURO 0</t>
  </si>
  <si>
    <t>EURO 1</t>
  </si>
  <si>
    <t>EURO 2</t>
  </si>
  <si>
    <t>EURO 3</t>
  </si>
  <si>
    <t>EURO 4</t>
  </si>
  <si>
    <t>EURO 5</t>
  </si>
  <si>
    <t>EURO 6</t>
  </si>
  <si>
    <t>motocicli</t>
  </si>
  <si>
    <t>autobus</t>
  </si>
  <si>
    <t>% F/TOT</t>
  </si>
  <si>
    <t>ND o non rilevante</t>
  </si>
  <si>
    <t>fascia oraria</t>
  </si>
  <si>
    <t>Fonte: elaborazione su dati Istat</t>
  </si>
  <si>
    <t>Tra veicoli e pedoni</t>
  </si>
  <si>
    <t>Investimento di pedone</t>
  </si>
  <si>
    <t>1-3 anni</t>
  </si>
  <si>
    <t>4-10 anni</t>
  </si>
  <si>
    <t>11-20 anni</t>
  </si>
  <si>
    <t>21-30 anni</t>
  </si>
  <si>
    <t>31-40 anni</t>
  </si>
  <si>
    <t>(a) autovetture private e  pubbliche</t>
  </si>
  <si>
    <t>TIPO VEICOLO</t>
  </si>
  <si>
    <t>autocarri trasporto merci</t>
  </si>
  <si>
    <t xml:space="preserve">totale autovetture </t>
  </si>
  <si>
    <t>di cui con              cc &gt; 2000</t>
  </si>
  <si>
    <t>motocarri e quadricicli trasporto merci</t>
  </si>
  <si>
    <t>trattori stradali o motrici</t>
  </si>
  <si>
    <t>autovetture</t>
  </si>
  <si>
    <t xml:space="preserve">totale </t>
  </si>
  <si>
    <t xml:space="preserve">Trasferimenti netti </t>
  </si>
  <si>
    <t>Radiazioni</t>
  </si>
  <si>
    <t>da 0 a 1 anno</t>
  </si>
  <si>
    <t>da 1 a 2 anni</t>
  </si>
  <si>
    <t>da 2 a 5 anni</t>
  </si>
  <si>
    <t>da 5 a 10 anni</t>
  </si>
  <si>
    <t>da 10 a 15 anni</t>
  </si>
  <si>
    <t>da 15 a 20 anni</t>
  </si>
  <si>
    <t>da 20 a 30 anni</t>
  </si>
  <si>
    <t>da 30 a 40 anni</t>
  </si>
  <si>
    <t>40 e oltre</t>
  </si>
  <si>
    <t>non definito</t>
  </si>
  <si>
    <t>rimorchi e semi rimorchi trasporto merci</t>
  </si>
  <si>
    <t>Regione FVG</t>
  </si>
  <si>
    <t>N</t>
  </si>
  <si>
    <t>Incidenti tra veicoli in marcia all'intersezione stradale</t>
  </si>
  <si>
    <t>Circostanza imprecisata</t>
  </si>
  <si>
    <t>Procedeva regolarmente senza svoltare</t>
  </si>
  <si>
    <t>Procedeva con guida distratta o andamento indeciso</t>
  </si>
  <si>
    <t>"  senza mantenere la distanza di sicurezza</t>
  </si>
  <si>
    <t>"  senza dare la precedenza al veicolo proveniente da destra</t>
  </si>
  <si>
    <t>"  senza rispettare lo stop</t>
  </si>
  <si>
    <t>"  senza rispettare il segnale di dare precedenza</t>
  </si>
  <si>
    <t>"  contromano</t>
  </si>
  <si>
    <t>"  senza rispettare le segnalazioni semaforiche o dell'agente</t>
  </si>
  <si>
    <t>"  con eccesso di velocità</t>
  </si>
  <si>
    <t>Svoltava a sinistra irregolarmente</t>
  </si>
  <si>
    <t>Incidenti tra veicoli in marcia non all'intersezione stradale</t>
  </si>
  <si>
    <t xml:space="preserve">Procedeva regolarmente </t>
  </si>
  <si>
    <t>"  per immettersi nel flusso della circolazione</t>
  </si>
  <si>
    <t>"  Per svoltare a sinistra (passaggio privato, distributore)</t>
  </si>
  <si>
    <t>Procedeva regolarmente</t>
  </si>
  <si>
    <t>Non dava la precedenza al pedone sugli appositi attraversamenti</t>
  </si>
  <si>
    <t>Incidente a veicolo che urta veicolo in fermata, arresto o altro ostacolo</t>
  </si>
  <si>
    <t>Veicolo in fermata o arresto oppure ostacolo</t>
  </si>
  <si>
    <t>Incidente a veicolo senza urto con veicolo  o altro ostacolo sulla carreggiata</t>
  </si>
  <si>
    <t>Sbandamento con fuoriuscita per evitare l'urto</t>
  </si>
  <si>
    <t>Sbandamento con fuoriuscita per guida distratta</t>
  </si>
  <si>
    <t>Sbandamento con fuoriuscita per eccesso di velocità</t>
  </si>
  <si>
    <t>Attraversava la strada irregolarmente</t>
  </si>
  <si>
    <t>Ostacolo accidentale</t>
  </si>
  <si>
    <t>Veicolo fermo in posizione regolare</t>
  </si>
  <si>
    <t>Ostacolo fisso nella carreggiata (colonnina, transenne ecc.)</t>
  </si>
  <si>
    <t>Veicolo</t>
  </si>
  <si>
    <t>Senza ostacolo, né pedone né altro veicolo</t>
  </si>
  <si>
    <t>Inneva-
to</t>
  </si>
  <si>
    <t>Anni dal rilascio della patente</t>
  </si>
  <si>
    <t>Trattore stradale /motrice</t>
  </si>
  <si>
    <t>Veicoli nuovi di fabbrica</t>
  </si>
  <si>
    <t>Veicoli usati</t>
  </si>
  <si>
    <t>Indice di lesività (1)</t>
  </si>
  <si>
    <t>Indice di mortalità (2)</t>
  </si>
  <si>
    <t>ND</t>
  </si>
  <si>
    <t>Investimento di pedone: veicolo coinvolto</t>
  </si>
  <si>
    <t>Investimento pedone: circostanze riferibili ai pedoni</t>
  </si>
  <si>
    <t>Sintomi, segni e stati morbosi maldefiniti</t>
  </si>
  <si>
    <t>indicatore</t>
  </si>
  <si>
    <t>Numero medio di figli per donna</t>
  </si>
  <si>
    <t>Età media al parto</t>
  </si>
  <si>
    <t>Speranza di vita alla nascita e a 65 anni per sesso</t>
  </si>
  <si>
    <t>0-14 anni</t>
  </si>
  <si>
    <t>15-64 anni</t>
  </si>
  <si>
    <t>Indice di dipendenza strutturale</t>
  </si>
  <si>
    <t>Indice di dipendenza anziani</t>
  </si>
  <si>
    <t>Età media</t>
  </si>
  <si>
    <t>Rorai cappuiccini</t>
  </si>
  <si>
    <t>Genere</t>
  </si>
  <si>
    <t>Ammontare</t>
  </si>
  <si>
    <t>Numero contribuenti</t>
  </si>
  <si>
    <t>Reddito da fabbricati</t>
  </si>
  <si>
    <t xml:space="preserve">Imposta netta </t>
  </si>
  <si>
    <t xml:space="preserve">Addizionale regionale dovuta </t>
  </si>
  <si>
    <t xml:space="preserve">Addizionale comunale dovuta </t>
  </si>
  <si>
    <t>Bonus spettante</t>
  </si>
  <si>
    <t>*comprensivo dei valori nulli</t>
  </si>
  <si>
    <t>Reddito Complessivo</t>
  </si>
  <si>
    <t>minore o uguale a zero euro</t>
  </si>
  <si>
    <t>oltre 120000 euro</t>
  </si>
  <si>
    <t>Sindaco</t>
  </si>
  <si>
    <t>Attuazione del programma</t>
  </si>
  <si>
    <t>Politiche giovanili</t>
  </si>
  <si>
    <t>Istruzione, formazione e formazione permanente (Asili nido e scuole materne)</t>
  </si>
  <si>
    <t>Università</t>
  </si>
  <si>
    <t>Politiche del conurbamento e di area vasta, Unione Territoriale Intercomunale</t>
  </si>
  <si>
    <t>Grandi eventi e promozione della città</t>
  </si>
  <si>
    <t>Verde urbano, parchi e agricoltura</t>
  </si>
  <si>
    <t>Vicesindaco</t>
  </si>
  <si>
    <t>Politiche sociali (interventi a sostegno delle famiglie, della prima infanzia, dei bambini, dei giovani, degli anziani, politiche dell’immigrazione e del dialogo interreligioso e politiche della cooperazione)</t>
  </si>
  <si>
    <t>Servizi sociali comunali e Ambito distrettuale urbano</t>
  </si>
  <si>
    <t>Rapporti con l’ASP Umberto I e altre residenze a carattere protetto e assistenziale</t>
  </si>
  <si>
    <t>Assessore</t>
  </si>
  <si>
    <t>Urbanistica e pianificazione del territorio</t>
  </si>
  <si>
    <t>Pianificazione acustica</t>
  </si>
  <si>
    <t>Edilizia privata</t>
  </si>
  <si>
    <t>Pianificazione della mobilità urbana, parcheggi, viabilità e trasporto pubblico locale</t>
  </si>
  <si>
    <t>Decoro urbano</t>
  </si>
  <si>
    <t>Politiche per l’energia</t>
  </si>
  <si>
    <t>Sistema informativo territoriale (SIT)</t>
  </si>
  <si>
    <t>Sportello unico per le imprese</t>
  </si>
  <si>
    <t>Ambiente (politiche anti inquinamento, ciclo dei rifiuti)</t>
  </si>
  <si>
    <t>Ciclo integrato delle acque</t>
  </si>
  <si>
    <t>Politiche e interventi per gli animali</t>
  </si>
  <si>
    <t>Mariacristina Burgnich</t>
  </si>
  <si>
    <t>Finanze bilancio e tributi</t>
  </si>
  <si>
    <t>Farmacie comunali</t>
  </si>
  <si>
    <t>Controllo di gestione e strategico</t>
  </si>
  <si>
    <t>Semplificazione amministrativa</t>
  </si>
  <si>
    <t>Controlli interni di legittimità e trasparenza</t>
  </si>
  <si>
    <t>Partecipazioni del Comune in società, enti e organismi</t>
  </si>
  <si>
    <t>Turismo</t>
  </si>
  <si>
    <t>Progettazione su fondi europei</t>
  </si>
  <si>
    <t>Pari opportunità</t>
  </si>
  <si>
    <t>Affari generali e istituzionali</t>
  </si>
  <si>
    <t>Servizi demografici, elettorali e statistici e cimiteriali</t>
  </si>
  <si>
    <t>Affari legali</t>
  </si>
  <si>
    <t>Attività produttive</t>
  </si>
  <si>
    <t>Politiche economiche, industriali e artigianali</t>
  </si>
  <si>
    <t>Rapporti con le consulte</t>
  </si>
  <si>
    <t>Lavori pubblici (con esclusione della viabilità)</t>
  </si>
  <si>
    <t>Servizi tecnici</t>
  </si>
  <si>
    <t>Manutenzioni impianti</t>
  </si>
  <si>
    <t>Patrimonio e demanio</t>
  </si>
  <si>
    <t>Sport</t>
  </si>
  <si>
    <t>Politiche per il commercio</t>
  </si>
  <si>
    <t>Polizia municipale</t>
  </si>
  <si>
    <t>Politiche per la sicurezza</t>
  </si>
  <si>
    <t>Protezione civile</t>
  </si>
  <si>
    <t>Autorizzazione e controlli in materia di inquinamento acustico</t>
  </si>
  <si>
    <t>Cultura (teatro e sale cittadine, musei e biblioteche, istituzioni culturali, mostre, manifestazioni, tempo libero ed eventi, università della terza età)</t>
  </si>
  <si>
    <t>Integrazione tra intervento sociale e sanitario</t>
  </si>
  <si>
    <t>Rapporti con l’azienda sanitaria locale e l’azienda ospedaliera, anche nel merito della realizzazione del nuovo ospedale e della Cittadella della salute</t>
  </si>
  <si>
    <t>Eligio
Grizzo</t>
  </si>
  <si>
    <t>Stefania 
Boltin</t>
  </si>
  <si>
    <t>Walter 
De Bortoli</t>
  </si>
  <si>
    <t>Pietro 
Tropeano</t>
  </si>
  <si>
    <t>Guglielmina
Cucci</t>
  </si>
  <si>
    <t>Cristina
Amirante</t>
  </si>
  <si>
    <t>Alessandro
Ciriani</t>
  </si>
  <si>
    <t>Samantha Miot</t>
  </si>
  <si>
    <t>Matteo Brovedani</t>
  </si>
  <si>
    <t>FRATELLI D'ITALIA ALLEANZA NAZIONALE</t>
  </si>
  <si>
    <t>Anna Facondo</t>
  </si>
  <si>
    <t>Monica Pilot</t>
  </si>
  <si>
    <t>FORZA ITALIA</t>
  </si>
  <si>
    <t>PORDENONE CAMBIA</t>
  </si>
  <si>
    <t>MOVIMENTO CINQUE STELLE</t>
  </si>
  <si>
    <t>PORDENONE POPOLARE</t>
  </si>
  <si>
    <t>PORDENONE 1291</t>
  </si>
  <si>
    <t>IL FIUME</t>
  </si>
  <si>
    <t>Adriano Serafini</t>
  </si>
  <si>
    <t>CITTADINI</t>
  </si>
  <si>
    <t>PARTITO DEMOCRATICO</t>
  </si>
  <si>
    <t>Antonella Del Ben</t>
  </si>
  <si>
    <t>Gruppo misto</t>
  </si>
  <si>
    <t xml:space="preserve">Alessandro Ciriani </t>
  </si>
  <si>
    <t xml:space="preserve">Andrea Cabibbo </t>
  </si>
  <si>
    <t xml:space="preserve">Stefania Boltin </t>
  </si>
  <si>
    <t xml:space="preserve">Eligio Grizzo </t>
  </si>
  <si>
    <t xml:space="preserve">Alessandro Basso </t>
  </si>
  <si>
    <t xml:space="preserve">Emanuele Loperfido </t>
  </si>
  <si>
    <t xml:space="preserve">Walter De Bortoli </t>
  </si>
  <si>
    <t xml:space="preserve">Mauro Tavella </t>
  </si>
  <si>
    <t xml:space="preserve">Cristina Amirante </t>
  </si>
  <si>
    <t xml:space="preserve">Paolo Celante </t>
  </si>
  <si>
    <t xml:space="preserve">Massimo Drigo </t>
  </si>
  <si>
    <t xml:space="preserve">Giovanna Favret </t>
  </si>
  <si>
    <t xml:space="preserve">Calogero Lo Pipero </t>
  </si>
  <si>
    <t xml:space="preserve">Pier Andrea Parigi </t>
  </si>
  <si>
    <t xml:space="preserve">Pietro Tropeano </t>
  </si>
  <si>
    <t xml:space="preserve">Carla Lotto </t>
  </si>
  <si>
    <t xml:space="preserve">Danilo Toneguzzi </t>
  </si>
  <si>
    <t xml:space="preserve">Mara Belinda Maria Turani </t>
  </si>
  <si>
    <t xml:space="preserve">Marco Salvador </t>
  </si>
  <si>
    <t xml:space="preserve">Marco Cavallaro </t>
  </si>
  <si>
    <t xml:space="preserve">Daniela Giust </t>
  </si>
  <si>
    <t xml:space="preserve">Lorenzo Marcon </t>
  </si>
  <si>
    <t xml:space="preserve">Fausto Tomasello </t>
  </si>
  <si>
    <t xml:space="preserve">Daniela Quattrone </t>
  </si>
  <si>
    <t>Sindaco:</t>
  </si>
  <si>
    <t>Presidente del Consiglio:</t>
  </si>
  <si>
    <t>Tipologia</t>
  </si>
  <si>
    <t>Fonte: Comune di Pordenone - Servizio Attività Economiche</t>
  </si>
  <si>
    <t>Fonte: Comune di Pordenone, PEG</t>
  </si>
  <si>
    <t xml:space="preserve"> 16. 934</t>
  </si>
  <si>
    <t>Fonte: Comune di Pordenone - Servizio Verde Urbano</t>
  </si>
  <si>
    <t>Acqua erogata (in metri cubi)</t>
  </si>
  <si>
    <t xml:space="preserve">Temperatura massima rilevata in C° </t>
  </si>
  <si>
    <t>Valore cumulato in mm</t>
  </si>
  <si>
    <t>Fonte: OSMER - Regione F.V.G.</t>
  </si>
  <si>
    <t>mar.</t>
  </si>
  <si>
    <t>apr.</t>
  </si>
  <si>
    <t>mag.</t>
  </si>
  <si>
    <t>giu.</t>
  </si>
  <si>
    <t>lug.</t>
  </si>
  <si>
    <t>ago.</t>
  </si>
  <si>
    <t>genn.</t>
  </si>
  <si>
    <t>febb.</t>
  </si>
  <si>
    <t>ott.</t>
  </si>
  <si>
    <t>sett.</t>
  </si>
  <si>
    <t>nov.</t>
  </si>
  <si>
    <t>dic.</t>
  </si>
  <si>
    <t>Misura</t>
  </si>
  <si>
    <t>numeri indici</t>
  </si>
  <si>
    <t>00: indice generale</t>
  </si>
  <si>
    <t>00ST: indice generale senza tabacchi</t>
  </si>
  <si>
    <t>02: - bevande alcoliche e tabacchi</t>
  </si>
  <si>
    <t>03: - abbigliamento e calzature</t>
  </si>
  <si>
    <t>05: - mobili, articoli e servizi per la casa</t>
  </si>
  <si>
    <t>06: - servizi sanitari e spese per la salute</t>
  </si>
  <si>
    <t>07: - trasporti</t>
  </si>
  <si>
    <t>08: - comunicazioni</t>
  </si>
  <si>
    <t>09: - ricreazione, spettacoli e cultura</t>
  </si>
  <si>
    <t>10: - istruzione</t>
  </si>
  <si>
    <t>11: - servizi ricettivi e di ristorazione</t>
  </si>
  <si>
    <t>12: - altri beni e servizi</t>
  </si>
  <si>
    <t>var. %</t>
  </si>
  <si>
    <t>01: - prodotti alimentari e bevande analc.</t>
  </si>
  <si>
    <t>04: - abitazione, acqua, elettricità, gas,…</t>
  </si>
  <si>
    <t>Scuole dell'infanzia</t>
  </si>
  <si>
    <t>Istituto comprensivo</t>
  </si>
  <si>
    <t>nome</t>
  </si>
  <si>
    <t>Indirizzo</t>
  </si>
  <si>
    <t>Rorai Cappuccini</t>
  </si>
  <si>
    <t>via Cappuccini</t>
  </si>
  <si>
    <t>Piazza San Gottardo, 1</t>
  </si>
  <si>
    <t>via Fiamme Gialle</t>
  </si>
  <si>
    <t>Via Fiamme Gialle, 3</t>
  </si>
  <si>
    <t>Pordenone Sud</t>
  </si>
  <si>
    <t>via A. Negri</t>
  </si>
  <si>
    <t>Via Ada Negri</t>
  </si>
  <si>
    <t>Vallenoncello</t>
  </si>
  <si>
    <t>Via Valle, 2</t>
  </si>
  <si>
    <t>via Mantegna</t>
  </si>
  <si>
    <t>Via Mantegna, 1</t>
  </si>
  <si>
    <t>Viale Libertà, 104</t>
  </si>
  <si>
    <t>Pordenone Centro</t>
  </si>
  <si>
    <t>Beata Domicilla</t>
  </si>
  <si>
    <t>Via Beata Domicilla</t>
  </si>
  <si>
    <t>"Vittorio Emanuele II"</t>
  </si>
  <si>
    <t>Viale Martelli, 15</t>
  </si>
  <si>
    <t>Scuola paritaria</t>
  </si>
  <si>
    <t>Santa Maria Goretti</t>
  </si>
  <si>
    <t>Via Meduna, 32</t>
  </si>
  <si>
    <t>Santa Lucia</t>
  </si>
  <si>
    <t>Via dell'Asilo, 3</t>
  </si>
  <si>
    <t>Sacro Cuore</t>
  </si>
  <si>
    <t>Piazzale Sacro Cuore, 4</t>
  </si>
  <si>
    <t>San Giorgio</t>
  </si>
  <si>
    <t>Largo San Giorgio, 7/a</t>
  </si>
  <si>
    <t>Scuole primarie</t>
  </si>
  <si>
    <t>"Padre Marco D’Aviano"</t>
  </si>
  <si>
    <t>Via Noncello, 8</t>
  </si>
  <si>
    <t>"Lombardo Radice"</t>
  </si>
  <si>
    <t>Via del Carabiniere, 6</t>
  </si>
  <si>
    <t>"M. Grigoletti"</t>
  </si>
  <si>
    <t>Via Maggiore</t>
  </si>
  <si>
    <t>"A. Rosmini"</t>
  </si>
  <si>
    <t>Via Goldoni, 37</t>
  </si>
  <si>
    <t>"E. De Amicis"</t>
  </si>
  <si>
    <t>Via Udine, 19</t>
  </si>
  <si>
    <t>"L. Da Vinci" Vallenoncello</t>
  </si>
  <si>
    <t>Via Vallenoncello, 83</t>
  </si>
  <si>
    <t xml:space="preserve"> "G. Narvesa"</t>
  </si>
  <si>
    <t>Via Fonda, 8</t>
  </si>
  <si>
    <t>"Odorico da Pordenone"</t>
  </si>
  <si>
    <t>Via Piave, 24</t>
  </si>
  <si>
    <t>"IV Novembre"</t>
  </si>
  <si>
    <t>Via San Quirino, 72</t>
  </si>
  <si>
    <t>"C. Collodi"</t>
  </si>
  <si>
    <t>Via Molinari, 37</t>
  </si>
  <si>
    <t>"A. Gabelli"</t>
  </si>
  <si>
    <t>Viale Trieste, 16</t>
  </si>
  <si>
    <t>Istituto E. Vendramini</t>
  </si>
  <si>
    <t>Via B. E. Vendramini</t>
  </si>
  <si>
    <t>Don Bosco</t>
  </si>
  <si>
    <t>Viale Grigoletti, 3</t>
  </si>
  <si>
    <t>Scuole secondarie di primo grado</t>
  </si>
  <si>
    <t>"P.P. Pasolini"</t>
  </si>
  <si>
    <t>Via Maggiore, 22</t>
  </si>
  <si>
    <t>"Ex T. Drusin"</t>
  </si>
  <si>
    <t>Via Vesalio, 11</t>
  </si>
  <si>
    <t>Via Zara, 1</t>
  </si>
  <si>
    <t>"Centro storico"</t>
  </si>
  <si>
    <t>Via Gozzi, 4</t>
  </si>
  <si>
    <t>Scuole secondarie di secondo grado</t>
  </si>
  <si>
    <t>Piazza Maestri del Lavoro, 2 - Pordenone</t>
  </si>
  <si>
    <t>Liceo "Leopardi Majorana" - Succursale</t>
  </si>
  <si>
    <t>Via Borgo S. Antonio, 25 - Pordenone</t>
  </si>
  <si>
    <t>Via Colvera, 12 - Pordenone</t>
  </si>
  <si>
    <t>Via Interna, 7 - Pordenone</t>
  </si>
  <si>
    <t>ISIS “Lino Zanussi”</t>
  </si>
  <si>
    <t>Via Molinari, 46/A - Pordenone</t>
  </si>
  <si>
    <t>IIS "Federico Flora"</t>
  </si>
  <si>
    <t>Via Galileo Ferraris, 2 - Pordenone</t>
  </si>
  <si>
    <t>Via Rive Fontane, 2 - Pordenone</t>
  </si>
  <si>
    <t>Liceo Scientifico Statale "M. Grigoletti"</t>
  </si>
  <si>
    <t>Via Interna,12 - Pordenone</t>
  </si>
  <si>
    <t>Via de La Comina, 25 - Pordenone</t>
  </si>
  <si>
    <t>Fondazione Opera Sacra Famiglia</t>
  </si>
  <si>
    <t>Viale de la Comina, 25 - Pordenone</t>
  </si>
  <si>
    <t>IAL</t>
  </si>
  <si>
    <t>Viale Grigoletti, 3 - Pordenone</t>
  </si>
  <si>
    <t>TOTALE COMPLESSIVO</t>
  </si>
  <si>
    <t>paritaria</t>
  </si>
  <si>
    <t>Istituto</t>
  </si>
  <si>
    <t>"B. Odorico da Pordenone"</t>
  </si>
  <si>
    <t xml:space="preserve">“Ex Drusin" </t>
  </si>
  <si>
    <t>2017-18</t>
  </si>
  <si>
    <t xml:space="preserve">“M. Grigoletti” </t>
  </si>
  <si>
    <t>“A. Gabelli"</t>
  </si>
  <si>
    <t xml:space="preserve">“C. Collodi” </t>
  </si>
  <si>
    <t xml:space="preserve">“E. Vendramini” </t>
  </si>
  <si>
    <t xml:space="preserve">“G. Narvesa” </t>
  </si>
  <si>
    <t>“A.  Rosmini”</t>
  </si>
  <si>
    <t>N. Unità</t>
  </si>
  <si>
    <t xml:space="preserve">1° </t>
  </si>
  <si>
    <t xml:space="preserve">2° </t>
  </si>
  <si>
    <t xml:space="preserve">3° </t>
  </si>
  <si>
    <t xml:space="preserve">4° </t>
  </si>
  <si>
    <t xml:space="preserve">5° </t>
  </si>
  <si>
    <t>Scuole pubbliche</t>
  </si>
  <si>
    <t>viale Libertà</t>
  </si>
  <si>
    <t>"G. GOZZI"</t>
  </si>
  <si>
    <t>1°</t>
  </si>
  <si>
    <t>3°</t>
  </si>
  <si>
    <t>4°</t>
  </si>
  <si>
    <t>5°</t>
  </si>
  <si>
    <t xml:space="preserve">“P.P. Pasolini” </t>
  </si>
  <si>
    <t>“Centro Storico”</t>
  </si>
  <si>
    <t xml:space="preserve">“B.E. Vendramini” </t>
  </si>
  <si>
    <t>Liceo "Leopardi Majorana", Sede centrale</t>
  </si>
  <si>
    <t>Don Bosco - San Giorgio</t>
  </si>
  <si>
    <t>Form. professionale</t>
  </si>
  <si>
    <t>"G. Lozer"</t>
  </si>
  <si>
    <t>"Ex Drusin"</t>
  </si>
  <si>
    <t>“Don Bosco”</t>
  </si>
  <si>
    <t>2018-19</t>
  </si>
  <si>
    <t>2016-17</t>
  </si>
  <si>
    <t>2017</t>
  </si>
  <si>
    <t>maschi</t>
  </si>
  <si>
    <t>femmine</t>
  </si>
  <si>
    <t>di cui italiani</t>
  </si>
  <si>
    <t>Via Cappuccini</t>
  </si>
  <si>
    <t>Viale della Libertà, 104</t>
  </si>
  <si>
    <t>“S. Lucia”</t>
  </si>
  <si>
    <t>“G. Lozer”</t>
  </si>
  <si>
    <t xml:space="preserve">“Sacro Cuore” </t>
  </si>
  <si>
    <t xml:space="preserve">"S. Maria Goretti" </t>
  </si>
  <si>
    <t>Giorno</t>
  </si>
  <si>
    <t>Gen.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</si>
  <si>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</si>
  <si>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</si>
  <si>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</si>
  <si>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</si>
  <si>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</si>
  <si>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</si>
  <si>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</si>
  <si>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</si>
  <si>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</si>
  <si>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</si>
  <si>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</si>
  <si>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Media</t>
  </si>
  <si>
    <r>
      <t xml:space="preserve">*Valore Limite giornaliero per la protezione della salute umana </t>
    </r>
    <r>
      <rPr>
        <sz val="10"/>
        <rFont val="Calibri"/>
        <family val="2"/>
        <scheme val="minor"/>
      </rPr>
      <t>50 μg/m</t>
    </r>
    <r>
      <rPr>
        <vertAlign val="superscript"/>
        <sz val="10"/>
        <rFont val="Calibri"/>
        <family val="2"/>
        <scheme val="minor"/>
      </rPr>
      <t xml:space="preserve">3 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 </t>
    </r>
  </si>
  <si>
    <r>
      <t>Valore della concentrazione media annua (in μg/m</t>
    </r>
    <r>
      <rPr>
        <b/>
        <vertAlign val="superscript"/>
        <sz val="10"/>
        <rFont val="Calibri"/>
        <family val="2"/>
        <scheme val="minor"/>
      </rPr>
      <t xml:space="preserve">3 </t>
    </r>
    <r>
      <rPr>
        <b/>
        <i/>
        <sz val="10"/>
        <rFont val="Calibri"/>
        <family val="2"/>
        <scheme val="minor"/>
      </rPr>
      <t>)</t>
    </r>
  </si>
  <si>
    <t xml:space="preserve">Simone Polesello (Pres. Gruppo consiliare) </t>
  </si>
  <si>
    <t xml:space="preserve">Alberto Santarossa  (Pres. Gruppo consiliare) </t>
  </si>
  <si>
    <t xml:space="preserve">Francesco Ribetti  (Pres. Gruppo consiliare) </t>
  </si>
  <si>
    <t xml:space="preserve">Mara Piccin  (Pres. Gruppo consiliare) </t>
  </si>
  <si>
    <t xml:space="preserve">Mattia Tirelli  (Pres. Gruppo consiliare) </t>
  </si>
  <si>
    <t xml:space="preserve">Samuele Stefanoni (Pres. Gruppo consiliare) </t>
  </si>
  <si>
    <t xml:space="preserve">Francesco Giannelli  (Pres. Gruppo consiliare) </t>
  </si>
  <si>
    <t xml:space="preserve">Roberto Freschi  (Pres. Gruppo consiliare) </t>
  </si>
  <si>
    <t xml:space="preserve">Mario Bianchini  (Pres. Gruppo consiliare) </t>
  </si>
  <si>
    <t xml:space="preserve">Nicola Conficoni  (Pres. Gruppo consiliare) </t>
  </si>
  <si>
    <r>
      <t xml:space="preserve">Edilizia residenziale e politiche di </t>
    </r>
    <r>
      <rPr>
        <i/>
        <sz val="10"/>
        <color theme="1"/>
        <rFont val="Calibri"/>
        <family val="2"/>
        <scheme val="minor"/>
      </rPr>
      <t>social housing</t>
    </r>
  </si>
  <si>
    <t>Emanuele 
Loperfido</t>
  </si>
  <si>
    <t>Numero di alberi censiti</t>
  </si>
  <si>
    <t>Fonte: Comune di Pordenone</t>
  </si>
  <si>
    <t xml:space="preserve">Fonte: Hydrogea spa         </t>
  </si>
  <si>
    <t>n. di giorni di superamento del Valore Limite</t>
  </si>
  <si>
    <t>nd</t>
  </si>
  <si>
    <t>Settore</t>
  </si>
  <si>
    <t>Divisione</t>
  </si>
  <si>
    <t>A Agricoltura, silvicoltura pesca</t>
  </si>
  <si>
    <t>A 01 Coltivazioni agricole e produzione di prodotti animali, c...</t>
  </si>
  <si>
    <t/>
  </si>
  <si>
    <t>A 02 Silvicoltura ed utilizzo di aree forestali</t>
  </si>
  <si>
    <t>B Estrazione di minerali da cave e miniere</t>
  </si>
  <si>
    <t>B 07 Estrazione di minerali metalliferi</t>
  </si>
  <si>
    <t>B 08 Altre attività di estrazione di minerali da cave e miniere</t>
  </si>
  <si>
    <t>C Attività manifatturiere</t>
  </si>
  <si>
    <t>C 10 Industrie alimentari</t>
  </si>
  <si>
    <t>C 13 Industrie tessili</t>
  </si>
  <si>
    <t>C 14 Confezione di articoli di abbigliamento; confezione di ar...</t>
  </si>
  <si>
    <t>C 15 Fabbricazione di articoli in pelle e simili</t>
  </si>
  <si>
    <t>C 16 Industria del legno e dei prodotti in legno e sughero (es...</t>
  </si>
  <si>
    <t>C 17 Fabbricazione di carta e di prodotti di carta</t>
  </si>
  <si>
    <t>C 18 Stampa e riproduzione di supporti registrati</t>
  </si>
  <si>
    <t>C 20 Fabbricazione di prodotti chimici</t>
  </si>
  <si>
    <t>C 22 Fabbricazione di articoli in gomma e materie plastiche</t>
  </si>
  <si>
    <t>C 23 Fabbricazione di altri prodotti della lavorazione di miner..</t>
  </si>
  <si>
    <t>C 24 Metallurgia</t>
  </si>
  <si>
    <t>C 25 Fabbricazione di prodotti in metallo (esclusi macchinari ...</t>
  </si>
  <si>
    <t>C 26 Fabbricazione di computer e prodotti di elettronica e ott...</t>
  </si>
  <si>
    <t>C 27 Fabbricazione di apparecchiature elettriche ed apparecchi...</t>
  </si>
  <si>
    <t>C 28 Fabbricazione di macchinari ed apparecchiature nca</t>
  </si>
  <si>
    <t>C 29 Fabbricazione di autoveicoli, rimorchi e semirimorchi</t>
  </si>
  <si>
    <t>C 30 Fabbricazione di altri mezzi di trasporto</t>
  </si>
  <si>
    <t>C 31 Fabbricazione di mobili</t>
  </si>
  <si>
    <t>C 32 Altre industrie manifatturiere</t>
  </si>
  <si>
    <t>C 33 Riparazione, manutenzione ed installazione di macchine ed...</t>
  </si>
  <si>
    <t>D Fornitura di energia elettrica, gas, vapore e aria condiz...</t>
  </si>
  <si>
    <t>D 35 Fornitura di energia elettrica, gas, vapore e aria condiz...</t>
  </si>
  <si>
    <t>E Fornitura di acqua; reti fognarie, attività di gestione d...</t>
  </si>
  <si>
    <t>E 36 Raccolta, trattamento e fornitura di acqua</t>
  </si>
  <si>
    <t>E 37 Gestione delle reti fognarie</t>
  </si>
  <si>
    <t>E 38 Attività di raccolta, trattamento e smaltimento dei rifiu...</t>
  </si>
  <si>
    <t>E 39 Attività di risanamento e altri servizi di gestione dei r...</t>
  </si>
  <si>
    <t>F Costruzioni</t>
  </si>
  <si>
    <t>F 41 Costruzione di edifici</t>
  </si>
  <si>
    <t>F 42 Ingegneria civile</t>
  </si>
  <si>
    <t>F 43 Lavori di costruzione specializzati</t>
  </si>
  <si>
    <t>G Commercio all'ingrosso e al dettaglio; riparazione di aut...</t>
  </si>
  <si>
    <t>G 46 Commercio all'ingrosso (escluso quello di autoveicoli e d...</t>
  </si>
  <si>
    <t>G 47 Commercio al dettaglio (escluso quello di autoveicoli e d...</t>
  </si>
  <si>
    <t xml:space="preserve">H Trasporto e magazzinaggio </t>
  </si>
  <si>
    <t>H 49 Trasporto terrestre e mediante condotte</t>
  </si>
  <si>
    <t>H 52 Magazzinaggio e attività di supporto ai trasporti</t>
  </si>
  <si>
    <t>H 53 Servizi postali e attività di corriere</t>
  </si>
  <si>
    <t xml:space="preserve">I Attività dei servizi di alloggio e di ristorazione </t>
  </si>
  <si>
    <t>I 55 Alloggio</t>
  </si>
  <si>
    <t>I 56 Attività dei servizi di ristorazione</t>
  </si>
  <si>
    <t>J Servizi di informazione e comunicazione</t>
  </si>
  <si>
    <t>J 58 Attività editoriali</t>
  </si>
  <si>
    <t>J 59 Attività di produzione cinematografica, di video e di pro...</t>
  </si>
  <si>
    <t>J 60 Attività di programmazione e trasmissione</t>
  </si>
  <si>
    <t>J 61 Telecomunicazioni</t>
  </si>
  <si>
    <t>J 62 Produzione di software, consulenza informatica e attività...</t>
  </si>
  <si>
    <t>J 63 Attività dei servizi d'informazione e altri servizi infor...</t>
  </si>
  <si>
    <t>K Attività finanziarie e assicurative</t>
  </si>
  <si>
    <t>K 64 Attività di servizi finanziari (escluse le assicurazioni ...</t>
  </si>
  <si>
    <t>K 66 Attività ausiliarie dei servizi finanziari e delle attivi...</t>
  </si>
  <si>
    <t>L Attività immobiliari</t>
  </si>
  <si>
    <t>L 68 Attivita' immobiliari</t>
  </si>
  <si>
    <t>M Attività professionali, scientifiche e tecniche</t>
  </si>
  <si>
    <t>M 69 Attività legali e contabilità</t>
  </si>
  <si>
    <t>M 70 Attività di direzione aziendale e di consulenza gestional...</t>
  </si>
  <si>
    <t>M 71 Attività degli studi di architettura e d'ingegneria; coll...</t>
  </si>
  <si>
    <t>M 72 Ricerca scientifica e sviluppo</t>
  </si>
  <si>
    <t>M 73 Pubblicità e ricerche di mercato</t>
  </si>
  <si>
    <t>M 74 Altre attività professionali, scientifiche e tecniche</t>
  </si>
  <si>
    <t>N Noleggio, agenzie di viaggio, servizi di supporto alle imp...</t>
  </si>
  <si>
    <t>N 77 Attività di noleggio e leasing operativo</t>
  </si>
  <si>
    <t>N 78 Attività di ricerca, selezione, fornitura di personale</t>
  </si>
  <si>
    <t>N 79 Attività dei servizi delle agenzie di viaggio, dei tour o...</t>
  </si>
  <si>
    <t>N 80 Servizi di vigilanza e investigazione</t>
  </si>
  <si>
    <t>N 81 Attività di servizi per edifici e paesaggio</t>
  </si>
  <si>
    <t>N 82 Attività di supporto per le funzioni d'ufficio e altri se...</t>
  </si>
  <si>
    <t>P Istruzione</t>
  </si>
  <si>
    <t>P 85 Istruzione</t>
  </si>
  <si>
    <t xml:space="preserve">Q Sanità e assistenza sociale  </t>
  </si>
  <si>
    <t>Q 86 Assistenza sanitaria</t>
  </si>
  <si>
    <t>Q 87 Servizi di assistenza sociale residenziale</t>
  </si>
  <si>
    <t>Q 88 Assistenza sociale non residenziale</t>
  </si>
  <si>
    <t>R Attività artistiche, sportive, di intrattenimento e diver...</t>
  </si>
  <si>
    <t>R 90 Attività creative, artistiche e di intrattenimento</t>
  </si>
  <si>
    <t>R 91 Attività di biblioteche, archivi, musei ed altre attività...</t>
  </si>
  <si>
    <t>R 92 Attività riguardanti le lotterie, le scommesse, le case d...</t>
  </si>
  <si>
    <t>R 93 Attività sportive, di intrattenimento e di divertimento</t>
  </si>
  <si>
    <t>S Altre attività di servizi</t>
  </si>
  <si>
    <t>S 94 Attività di organizzazioni associative</t>
  </si>
  <si>
    <t>S 95 Riparazione di computer e di beni per uso personale e per...</t>
  </si>
  <si>
    <t>S 96 Altre attività di servizi per la persona</t>
  </si>
  <si>
    <t>X Imprese non classificate</t>
  </si>
  <si>
    <t>Grand Total</t>
  </si>
  <si>
    <t>G 45 Commercio all'ingrosso e al dettaglio e riparazione di autoveicoli</t>
  </si>
  <si>
    <t>ARRIVI</t>
  </si>
  <si>
    <t>PRESENZE</t>
  </si>
  <si>
    <t>Estero</t>
  </si>
  <si>
    <t xml:space="preserve"> Estero</t>
  </si>
  <si>
    <t>Repubblica Ceca</t>
  </si>
  <si>
    <t xml:space="preserve">Repubblica Ceca </t>
  </si>
  <si>
    <t>Commercio</t>
  </si>
  <si>
    <t>ICT</t>
  </si>
  <si>
    <t>Fornitura di energia elettrica, gas, vapore e aria cond.</t>
  </si>
  <si>
    <t xml:space="preserve">R. da lavoro dipendente e assimilati </t>
  </si>
  <si>
    <t xml:space="preserve">R. da pensione </t>
  </si>
  <si>
    <t>R. da lavoro autonomo*</t>
  </si>
  <si>
    <t>R. da partecipazione*</t>
  </si>
  <si>
    <t xml:space="preserve">R. imponibile </t>
  </si>
  <si>
    <t xml:space="preserve">R. imponibile addizionale </t>
  </si>
  <si>
    <t>Italiani</t>
  </si>
  <si>
    <t>TOTALE 2017</t>
  </si>
  <si>
    <t>2018</t>
  </si>
  <si>
    <t>TOTALE 2018</t>
  </si>
  <si>
    <t>Fonte:  PromoTurismo FVG</t>
  </si>
  <si>
    <t>Fonte:  PromoTurismo FVG.</t>
  </si>
  <si>
    <t>2001*</t>
  </si>
  <si>
    <t>Altri Paesi Centro e Sud America</t>
  </si>
  <si>
    <t xml:space="preserve">Production Engineering and Management - LM </t>
  </si>
  <si>
    <t>Iscritti da altri comuni</t>
  </si>
  <si>
    <t>STRANIERI</t>
  </si>
  <si>
    <t>ITALIANI</t>
  </si>
  <si>
    <t>Valore assente</t>
  </si>
  <si>
    <t>VALORE DELLA PRODUZIONE (in euro)</t>
  </si>
  <si>
    <t>Valore negativo</t>
  </si>
  <si>
    <t>n.</t>
  </si>
  <si>
    <t>INDICE DELLE TABELLE</t>
  </si>
  <si>
    <t>Fondazione OSF</t>
  </si>
  <si>
    <t>Naonis Studium Istituto Diecipuntozero</t>
  </si>
  <si>
    <t xml:space="preserve">Comp. % </t>
  </si>
  <si>
    <t>veicolo datosi alla fuga</t>
  </si>
  <si>
    <t xml:space="preserve">Ostacolo fisso </t>
  </si>
  <si>
    <t>VEICOLO A: circostanze che hanno dato luogo all'incidente</t>
  </si>
  <si>
    <t>Veicolo, pedone od ostacolo evitato</t>
  </si>
  <si>
    <t>VEICOLO B/Pedone/ostacolo: circostanze che hanno dato luogo all'incidente</t>
  </si>
  <si>
    <t>Autostrade e Raccordi</t>
  </si>
  <si>
    <t>Strade Statali</t>
  </si>
  <si>
    <t>Strade Regionali</t>
  </si>
  <si>
    <t>Strade Provinciali</t>
  </si>
  <si>
    <t>Strade Urbane</t>
  </si>
  <si>
    <t>INCIDENTI</t>
  </si>
  <si>
    <t>FERITI</t>
  </si>
  <si>
    <t>TIPO DI STRADA</t>
  </si>
  <si>
    <t>Autostrade e raccordi</t>
  </si>
  <si>
    <t>Una carreggiata a senso unico</t>
  </si>
  <si>
    <t>Una carreggiata a doppio senso</t>
  </si>
  <si>
    <t>Doppia carreggiata</t>
  </si>
  <si>
    <t>Più di due carreggiate</t>
  </si>
  <si>
    <t>Strade Comunali Extra urbane</t>
  </si>
  <si>
    <t xml:space="preserve">N. </t>
  </si>
  <si>
    <t>feriti / incid.</t>
  </si>
  <si>
    <t>morti / incid.</t>
  </si>
  <si>
    <t>incolume</t>
  </si>
  <si>
    <t>ferito</t>
  </si>
  <si>
    <t>morto</t>
  </si>
  <si>
    <t>veicolo A</t>
  </si>
  <si>
    <t>veicolo B</t>
  </si>
  <si>
    <t>veicolo C</t>
  </si>
  <si>
    <t>gennaio</t>
  </si>
  <si>
    <t>Media della temperatura M giornaliera</t>
  </si>
  <si>
    <t>Alloggio e di ristorazione</t>
  </si>
  <si>
    <t>Finanza e assicutazioni</t>
  </si>
  <si>
    <t>Noleggio, agenzie di viaggio, servizi alle imprese</t>
  </si>
  <si>
    <t xml:space="preserve">Sanità e Assistenza </t>
  </si>
  <si>
    <t>Attività artistiche, sport..</t>
  </si>
  <si>
    <t xml:space="preserve">attive </t>
  </si>
  <si>
    <t>LEGA NORD - SALVINI</t>
  </si>
  <si>
    <t>AUTONOMIA RESPONSABILE - Uniti al Centro</t>
  </si>
  <si>
    <t>da 0 a 10.000 euro</t>
  </si>
  <si>
    <t>da 10.000 a 15.000 euro</t>
  </si>
  <si>
    <t>da 15.000 a 26.000 euro</t>
  </si>
  <si>
    <t>da 26.000 a 55.000 euro</t>
  </si>
  <si>
    <t>da 55.000 a 75.000 euro</t>
  </si>
  <si>
    <t>da 75.000 a 120.000 euro</t>
  </si>
  <si>
    <t>Frequenza (N)</t>
  </si>
  <si>
    <t>2019</t>
  </si>
  <si>
    <t>TOTALE 2019</t>
  </si>
  <si>
    <t>gen</t>
  </si>
  <si>
    <t>feb</t>
  </si>
  <si>
    <t>Var. %</t>
  </si>
  <si>
    <t>Comp. %</t>
  </si>
  <si>
    <t>ESERCIZI ALBERGHIERI</t>
  </si>
  <si>
    <t>ESERCIZI COMPLEMENTARI</t>
  </si>
  <si>
    <t>Permanenza media (GG)</t>
  </si>
  <si>
    <t>Incidenza sul totale presenze</t>
  </si>
  <si>
    <t>Incidenza sul totale arrivi</t>
  </si>
  <si>
    <t>Var. % (imprese artigiane)</t>
  </si>
  <si>
    <t>Var % (imprese attive)</t>
  </si>
  <si>
    <t>Incidenza % artigiane/ totale attive</t>
  </si>
  <si>
    <t>Artigiane attive</t>
  </si>
  <si>
    <t>Var % (imprese registrate)</t>
  </si>
  <si>
    <t>Manifatturiero</t>
  </si>
  <si>
    <t>Alloggi e ristorazione</t>
  </si>
  <si>
    <t>Altre attività di servizi alla persona</t>
  </si>
  <si>
    <t>Locazioni turistiche (breve termine)</t>
  </si>
  <si>
    <t>Comp. % 2019</t>
  </si>
  <si>
    <t>Impese artigiane attive</t>
  </si>
  <si>
    <t>% Artigiane / TOTALE imprese</t>
  </si>
  <si>
    <t>Valori assoluti</t>
  </si>
  <si>
    <t>PM10</t>
  </si>
  <si>
    <t>Inquinante</t>
  </si>
  <si>
    <t>PM2,5</t>
  </si>
  <si>
    <t>NO2</t>
  </si>
  <si>
    <t>Prefisso tel.</t>
  </si>
  <si>
    <t xml:space="preserve">Indirizzo </t>
  </si>
  <si>
    <t>Media d'anno</t>
  </si>
  <si>
    <t>Tasso di occupazione (15 - 64 anni) in provincia di Pordenone - Valori percentuali</t>
  </si>
  <si>
    <t>Tasso di attività (15 - 64 anni) in provincia di Pordenone -Valori percentuali</t>
  </si>
  <si>
    <t>Tasso di disoccupazione (15 anni e più) in provincia di Pordenone - Valori percentuali</t>
  </si>
  <si>
    <t>N. incidenti</t>
  </si>
  <si>
    <t>NOTE: valori minimi in blu e massimi in rosso</t>
  </si>
  <si>
    <t>Fascia oraria</t>
  </si>
  <si>
    <t>Valori massimi in rosso</t>
  </si>
  <si>
    <t>Ghiac-
ciato</t>
  </si>
  <si>
    <t xml:space="preserve">ANNI                                                                                                                                                        </t>
  </si>
  <si>
    <t>n.d.</t>
  </si>
  <si>
    <t>Composizione percentuale</t>
  </si>
  <si>
    <t xml:space="preserve"> F</t>
  </si>
  <si>
    <t xml:space="preserve"> M</t>
  </si>
  <si>
    <t>CONDUCENTI 
Veicolo</t>
  </si>
  <si>
    <t>PASSEGGERI</t>
  </si>
  <si>
    <t>morti</t>
  </si>
  <si>
    <t>feriti</t>
  </si>
  <si>
    <t>conducenti</t>
  </si>
  <si>
    <t>passeggeri</t>
  </si>
  <si>
    <t>pedoni</t>
  </si>
  <si>
    <t>CONSISTENZA DEL PARCO VEICOLI CIRCOLANTE NEL COMUNE DI PORDENONE</t>
  </si>
  <si>
    <t>EURO</t>
  </si>
  <si>
    <r>
      <t>Fonte: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ACI - Infostat  e http://www.opv.aci.it/WEBDMCircolante/</t>
    </r>
  </si>
  <si>
    <t>Benzina gas liquido</t>
  </si>
  <si>
    <t>Territorio</t>
  </si>
  <si>
    <t>Motocarri</t>
  </si>
  <si>
    <t>comune</t>
  </si>
  <si>
    <t>provincia</t>
  </si>
  <si>
    <t>Variazione percentuale annua</t>
  </si>
  <si>
    <t>Autocarri merci</t>
  </si>
  <si>
    <t>Composizione %</t>
  </si>
  <si>
    <t>*il dato non include la formazione professionale IAL, la scuola privata LEARN.</t>
  </si>
  <si>
    <t>Fonte: Ministero dell'Istruzione Università e Ricerca</t>
  </si>
  <si>
    <t>2019**</t>
  </si>
  <si>
    <t>2018*</t>
  </si>
  <si>
    <t>A.S. 2019-2020</t>
  </si>
  <si>
    <t>A.S. 2018-2019</t>
  </si>
  <si>
    <t>A.S. 2017-2018</t>
  </si>
  <si>
    <t>V. Emanuele II</t>
  </si>
  <si>
    <t>"San Giorgio"</t>
  </si>
  <si>
    <t>gestione</t>
  </si>
  <si>
    <t>PARITARIE</t>
  </si>
  <si>
    <t>PUBBLICHE</t>
  </si>
  <si>
    <t>di cui residenti</t>
  </si>
  <si>
    <t>ISCRITTI</t>
  </si>
  <si>
    <t>A. S. 
2019-20</t>
  </si>
  <si>
    <t>A. S. 
2018-19</t>
  </si>
  <si>
    <t>A. S. 
2017-18</t>
  </si>
  <si>
    <t>Totale paritarie</t>
  </si>
  <si>
    <t>Totale pubbliche</t>
  </si>
  <si>
    <t>N.D</t>
  </si>
  <si>
    <t>Totale altro</t>
  </si>
  <si>
    <t xml:space="preserve">Totale pubbliche </t>
  </si>
  <si>
    <t>A.S 2017-18</t>
  </si>
  <si>
    <t>ISTITUTO SCOLASTICO</t>
  </si>
  <si>
    <t>Banca e Finanza - LM</t>
  </si>
  <si>
    <t>UNIVERSITA' DI TRIESTE</t>
  </si>
  <si>
    <t>UNIVERSITA' DI UDINE</t>
  </si>
  <si>
    <t xml:space="preserve">  A.A. 2019-20</t>
  </si>
  <si>
    <t xml:space="preserve">  A.A. 2018-19</t>
  </si>
  <si>
    <t xml:space="preserve">  A.A. 2017-18</t>
  </si>
  <si>
    <t>UNIVERSITA’ E CORSO DI STUDI</t>
  </si>
  <si>
    <t>N.D.</t>
  </si>
  <si>
    <t>TOTALE GENERALE</t>
  </si>
  <si>
    <t>CAPITOLO 1 - ASSETTO ISTITUZIONALE</t>
  </si>
  <si>
    <t>Sistemi informativi</t>
  </si>
  <si>
    <t>Gestione giuridica ed economica del personale</t>
  </si>
  <si>
    <t>CAPITOLO 1 - ASSETTO ISTITUZIONALE:</t>
  </si>
  <si>
    <t>Elezioni e Referendum. Serie storica 2001-2019 del numero di iscritti e votanti</t>
  </si>
  <si>
    <t>Principali dati territoriali</t>
  </si>
  <si>
    <t>CAPITOLO 4 - IMPRESE, MERCATO DEL LAVORO, TURISMO</t>
  </si>
  <si>
    <t>CAPITOLO 5 - COSTO DELLA VITA</t>
  </si>
  <si>
    <t>CAPITOLO 6 - ISTRUZIONE</t>
  </si>
  <si>
    <t>CAPITOLO 7 - GLI INCIDENTI STRADALI E IL PARCO VEICOLI</t>
  </si>
  <si>
    <t>CAPITOLO 8 - DATI DEMOGRAFICI PROVINCIALI</t>
  </si>
  <si>
    <t>Difesa del suolo e opere idrauliche</t>
  </si>
  <si>
    <t>Malformazioni congenite</t>
  </si>
  <si>
    <t>MASCHI</t>
  </si>
  <si>
    <t>Fonte: MEF dipartimento finanze</t>
  </si>
  <si>
    <t>REGISTRATE</t>
  </si>
  <si>
    <t>ATTIVE</t>
  </si>
  <si>
    <t>Addetti tot.</t>
  </si>
  <si>
    <t>cittadinanza</t>
  </si>
  <si>
    <t>2019*</t>
  </si>
  <si>
    <t>acquisizione della cittadinanza italiana</t>
  </si>
  <si>
    <t>dato cumulato</t>
  </si>
  <si>
    <t>Età media in anni</t>
  </si>
  <si>
    <t>Pop. Media</t>
  </si>
  <si>
    <t>Indice di dipendenza totale</t>
  </si>
  <si>
    <t>Tasso di natalità</t>
  </si>
  <si>
    <t>Tasso di mortalità</t>
  </si>
  <si>
    <t>Indice di dipendenza giovanile</t>
  </si>
  <si>
    <t>Indice di dipendenza senile</t>
  </si>
  <si>
    <t>Pop. 65 anni e oltre</t>
  </si>
  <si>
    <t>Pop. 0-14 anni</t>
  </si>
  <si>
    <t>Donne in età feconda (15-49)</t>
  </si>
  <si>
    <t>Tasso di fecondità</t>
  </si>
  <si>
    <t>Saldo migratorio per altro motivo (x1000)</t>
  </si>
  <si>
    <t>Saldo migratorio totale (x1000)</t>
  </si>
  <si>
    <t>Tasso di crescita totale (x1000)</t>
  </si>
  <si>
    <t>Saldo migratorio con l'estero (x1000)</t>
  </si>
  <si>
    <t>Saldo migratorio interno (x1000)</t>
  </si>
  <si>
    <t>Quoziente di nuzialità (x1000)</t>
  </si>
  <si>
    <t>Quoziente di mortalità (x1000)</t>
  </si>
  <si>
    <t>Quoziente di natalità (x1000)</t>
  </si>
  <si>
    <t>Vito d'Asio</t>
  </si>
  <si>
    <t>Valvasone Arzene</t>
  </si>
  <si>
    <t xml:space="preserve"> Comune</t>
  </si>
  <si>
    <t>Iscritti dall'Estero</t>
  </si>
  <si>
    <t>Cancellati per acquisizione Cittadinanza Italiana</t>
  </si>
  <si>
    <t>*Popolazione ricalcolata dall’Istat a seguito del Censimento generale della popolazione</t>
  </si>
  <si>
    <t>** interruzione della serie storica: stock al 1° gennaio 2019 ricalcolato da Istat</t>
  </si>
  <si>
    <t>Fonte: Elaborazione Comune di Pordenone su dati Istat</t>
  </si>
  <si>
    <t>0 - 14 anni</t>
  </si>
  <si>
    <t>Popolazione al 1° gennaio</t>
  </si>
  <si>
    <t>Fonte: AS "Friuli Occidentale"</t>
  </si>
  <si>
    <t>Criminalità comune</t>
  </si>
  <si>
    <t>furti</t>
  </si>
  <si>
    <t>danneggiamenti</t>
  </si>
  <si>
    <t>minacce</t>
  </si>
  <si>
    <t>ingiurie</t>
  </si>
  <si>
    <t>truffe e frodi informatiche</t>
  </si>
  <si>
    <t>lesioni dolose</t>
  </si>
  <si>
    <t>stupefacenti</t>
  </si>
  <si>
    <t>percosse</t>
  </si>
  <si>
    <t>ricettazione</t>
  </si>
  <si>
    <t>altri delitti</t>
  </si>
  <si>
    <t>Fonte: Prefettura di Pordenone, Ufficio Territoriale del Governo</t>
  </si>
  <si>
    <t>N.</t>
  </si>
  <si>
    <t>Fonte: elaborazione su dati ARPA FVG</t>
  </si>
  <si>
    <r>
      <t>In  grassetto sono evidenziati i superamenti del Valore Limite (VL) giornaliero per la protezione della salute umana (50 μg/m</t>
    </r>
    <r>
      <rPr>
        <i/>
        <vertAlign val="superscript"/>
        <sz val="9"/>
        <rFont val="Calibri"/>
        <family val="2"/>
        <scheme val="minor"/>
      </rPr>
      <t>3</t>
    </r>
    <r>
      <rPr>
        <i/>
        <sz val="9"/>
        <rFont val="Calibri"/>
        <family val="2"/>
        <scheme val="minor"/>
      </rPr>
      <t xml:space="preserve">). </t>
    </r>
  </si>
  <si>
    <t>Numero di occupati (15 anni e più) in provincia di Pordenone. Valori assoluti  - in migliaia</t>
  </si>
  <si>
    <t>Numero di inattivi (15 - 64 anni) in provincia di Pordenone. Valori assoluti  - in migliaia</t>
  </si>
  <si>
    <t>Numero di disoccupati  (15 anni e più) in provincia di Pordenone.  Valori assoluti - in migliaia</t>
  </si>
  <si>
    <t>Tab. 1.4 - Principali dati territoriali</t>
  </si>
  <si>
    <t>Tab. 1.3 - Elezioni e Referendum. Serie storica 2001-2019 del numero di iscritti e votanti</t>
  </si>
  <si>
    <t>CAPITOLO 2 - DEMOGRAFIA</t>
  </si>
  <si>
    <t>CAPITOLO 3 - AMBIENTE, METEO</t>
  </si>
  <si>
    <t>Tab. 1.3</t>
  </si>
  <si>
    <t>agosto</t>
  </si>
  <si>
    <t>*riclassificazione della tipologia d’utilizzo per tutte le utenze gestite, a seguito delibera TICSI di ARERA</t>
  </si>
  <si>
    <t>di cui con stranieri</t>
  </si>
  <si>
    <t>Valori massimi in rosso e minimi in blu</t>
  </si>
  <si>
    <t>N° incidenti</t>
  </si>
  <si>
    <t>Frenata improvvisa</t>
  </si>
  <si>
    <t>"  irregolarmente per fermarsi o sostare</t>
  </si>
  <si>
    <t>Camminava in mezzo alla carreggiata</t>
  </si>
  <si>
    <t>Comp.  %</t>
  </si>
  <si>
    <t>tentati  omicidi</t>
  </si>
  <si>
    <t>minori 18 anni</t>
  </si>
  <si>
    <t>18_64</t>
  </si>
  <si>
    <t>over 65</t>
  </si>
  <si>
    <t>fascia d'età</t>
  </si>
  <si>
    <t>&gt;65</t>
  </si>
  <si>
    <t>18-64</t>
  </si>
  <si>
    <t>religioso</t>
  </si>
  <si>
    <t>civile</t>
  </si>
  <si>
    <t>Mesi</t>
  </si>
  <si>
    <t>Intersez.  segnalata</t>
  </si>
  <si>
    <t>N feriti per incidente</t>
  </si>
  <si>
    <t>1 ferito</t>
  </si>
  <si>
    <t>2 feriti</t>
  </si>
  <si>
    <t>3 feriti</t>
  </si>
  <si>
    <t>4 feriti</t>
  </si>
  <si>
    <t>7 feriti</t>
  </si>
  <si>
    <t>Pordenone comune</t>
  </si>
  <si>
    <t>Tipo di incidente</t>
  </si>
  <si>
    <t>&lt; 1 anno</t>
  </si>
  <si>
    <t>TOT incl. ND</t>
  </si>
  <si>
    <r>
      <t xml:space="preserve">altri in veicoli </t>
    </r>
    <r>
      <rPr>
        <sz val="10"/>
        <rFont val="Calibri"/>
        <family val="2"/>
      </rPr>
      <t>≠</t>
    </r>
  </si>
  <si>
    <t>Torino</t>
  </si>
  <si>
    <t>Milano</t>
  </si>
  <si>
    <t>Brescia</t>
  </si>
  <si>
    <t>Vicenza</t>
  </si>
  <si>
    <t>Treviso</t>
  </si>
  <si>
    <t>Venezia</t>
  </si>
  <si>
    <t>Padova</t>
  </si>
  <si>
    <t>Bologna</t>
  </si>
  <si>
    <t>Perugia</t>
  </si>
  <si>
    <t>Roma</t>
  </si>
  <si>
    <t>Latina</t>
  </si>
  <si>
    <t>Caserta</t>
  </si>
  <si>
    <t>Benevento</t>
  </si>
  <si>
    <t>Napoli</t>
  </si>
  <si>
    <t>Foggia</t>
  </si>
  <si>
    <t>Taranto</t>
  </si>
  <si>
    <t>Brindisi</t>
  </si>
  <si>
    <t>Lecce</t>
  </si>
  <si>
    <t>Reggio Calabria</t>
  </si>
  <si>
    <t>Palermo</t>
  </si>
  <si>
    <t>Catania</t>
  </si>
  <si>
    <t>Barletta-Andria-Trani</t>
  </si>
  <si>
    <t>Pos.</t>
  </si>
  <si>
    <t>Stati Uniti d'America</t>
  </si>
  <si>
    <t>altro…</t>
  </si>
  <si>
    <t>Escluse le convivenze come carceri, case di riposo, etc.</t>
  </si>
  <si>
    <t>N. Componeneti</t>
  </si>
  <si>
    <t>N. di famiglie</t>
  </si>
  <si>
    <t>Fonte: elaborazione Ufficio di Statistica su dati Anagrafe del Comune di Pordenone</t>
  </si>
  <si>
    <t>Separazioni</t>
  </si>
  <si>
    <t>Divorzi</t>
  </si>
  <si>
    <t>Art. 6</t>
  </si>
  <si>
    <t>Art. 12</t>
  </si>
  <si>
    <t>*include trasmissioni tardive</t>
  </si>
  <si>
    <t>Grado di istruzione</t>
  </si>
  <si>
    <t>analfabeti</t>
  </si>
  <si>
    <t>alfabeti privi di titolo di studio</t>
  </si>
  <si>
    <t>licenza di scuola elementare</t>
  </si>
  <si>
    <t>licenza di scuola media inferiore o di avviamento professionale</t>
  </si>
  <si>
    <t>diploma di tecnico superiore ITS o titolo di studio terziario di primo livello</t>
  </si>
  <si>
    <t>titolo di studio terziario di secondo livello</t>
  </si>
  <si>
    <t>dottorato di ricerca o diploma accademico di formazione alla ricerca</t>
  </si>
  <si>
    <t>FVG</t>
  </si>
  <si>
    <t>Fonte: Censimento permanente della popolazione 2019</t>
  </si>
  <si>
    <t>Comune di Pordenone. Residenti con almeno 9 anni per titolo di studio. Confronti per genere</t>
  </si>
  <si>
    <t>elementari</t>
  </si>
  <si>
    <t>medie</t>
  </si>
  <si>
    <t>superiori</t>
  </si>
  <si>
    <t>università</t>
  </si>
  <si>
    <t>Condizione professionale o non professionale</t>
  </si>
  <si>
    <t>forze di lavoro</t>
  </si>
  <si>
    <t>non forze di lavoro</t>
  </si>
  <si>
    <t>occupato</t>
  </si>
  <si>
    <t>in cerca di occupazione</t>
  </si>
  <si>
    <t>percettore/rice di una o più pensioni per effetto di attività lavorativa precedente o di redditi da capitale</t>
  </si>
  <si>
    <t>studente/ssa</t>
  </si>
  <si>
    <t>casalinga/o</t>
  </si>
  <si>
    <t>in altra condizione</t>
  </si>
  <si>
    <t>Sorry, the query is too large to fit into the Excel cell. You will not be able to update your table with the .Stat Populator.</t>
  </si>
  <si>
    <t>Sesso</t>
  </si>
  <si>
    <t>FORZE DI LAVORO</t>
  </si>
  <si>
    <t>Occupato</t>
  </si>
  <si>
    <t>In cerca di occupazione</t>
  </si>
  <si>
    <t>NON FORZE DI LAVORO</t>
  </si>
  <si>
    <t>studente /ssa</t>
  </si>
  <si>
    <t>casalinga /o</t>
  </si>
  <si>
    <t>Fonte: Censimento permanente della popolazione</t>
  </si>
  <si>
    <t>Tab. 1.2 - Consiglio comunale in carica al 31/12/2020</t>
  </si>
  <si>
    <t xml:space="preserve">  00: indice generale</t>
  </si>
  <si>
    <t xml:space="preserve">  01: -- prodotti alimentari e bevande analcoliche</t>
  </si>
  <si>
    <t xml:space="preserve">  02: -- bevande alcoliche e tabacchi</t>
  </si>
  <si>
    <t xml:space="preserve">  03: -- abbigliamento e calzature</t>
  </si>
  <si>
    <t xml:space="preserve">  04: -- abitazione, acqua, elettricità, gas e altri combustibili</t>
  </si>
  <si>
    <t xml:space="preserve">  05: -- mobili, articoli e servizi per la casa</t>
  </si>
  <si>
    <t xml:space="preserve">  06: -- servizi sanitari e spese per la salute</t>
  </si>
  <si>
    <t xml:space="preserve">  07: -- trasporti</t>
  </si>
  <si>
    <t xml:space="preserve">  08: -- comunicazioni</t>
  </si>
  <si>
    <t xml:space="preserve">  09: -- ricreazione, spettacoli e cultura</t>
  </si>
  <si>
    <t xml:space="preserve">  10: -- istruzione</t>
  </si>
  <si>
    <t xml:space="preserve">  11: -- servizi ricettivi e di ristorazione</t>
  </si>
  <si>
    <t xml:space="preserve">  12: -- altri beni e servizi</t>
  </si>
  <si>
    <t xml:space="preserve">  00ST: indice generale senza tabacchi</t>
  </si>
  <si>
    <t>Variazione percentuale tendenziale mensile dell'indice NIC. Anno 2020</t>
  </si>
  <si>
    <t>A.S. 2020-2021</t>
  </si>
  <si>
    <t>A. S. 
2020-21</t>
  </si>
  <si>
    <t>A. S. 2020-2021</t>
  </si>
  <si>
    <t xml:space="preserve">10 e più </t>
  </si>
  <si>
    <t>2020*</t>
  </si>
  <si>
    <t>&lt;18</t>
  </si>
  <si>
    <t>18-25</t>
  </si>
  <si>
    <t>26-30</t>
  </si>
  <si>
    <t>31-35</t>
  </si>
  <si>
    <t>36-40</t>
  </si>
  <si>
    <t>41-45</t>
  </si>
  <si>
    <t>&gt;46</t>
  </si>
  <si>
    <t>Madre</t>
  </si>
  <si>
    <t>Padre</t>
  </si>
  <si>
    <t>LEONARDO</t>
  </si>
  <si>
    <t>ALESSANDRO</t>
  </si>
  <si>
    <t>FRANCESCO</t>
  </si>
  <si>
    <t>DAVIDE</t>
  </si>
  <si>
    <t>RICCARDO</t>
  </si>
  <si>
    <t>ENEA</t>
  </si>
  <si>
    <t>DYLAN</t>
  </si>
  <si>
    <t>MOHAMEDAMIN</t>
  </si>
  <si>
    <t>MATTEO</t>
  </si>
  <si>
    <t>EDOARDO</t>
  </si>
  <si>
    <t>ARIYAN</t>
  </si>
  <si>
    <t>LIAM</t>
  </si>
  <si>
    <t>LORENZO</t>
  </si>
  <si>
    <t>LUCA</t>
  </si>
  <si>
    <t>FILIPPO</t>
  </si>
  <si>
    <t>MATTIA</t>
  </si>
  <si>
    <t>NICOLA</t>
  </si>
  <si>
    <t>DANIELE</t>
  </si>
  <si>
    <t>ONUR</t>
  </si>
  <si>
    <t>DANIEL</t>
  </si>
  <si>
    <t>TOMMASO</t>
  </si>
  <si>
    <t>SAMUELE</t>
  </si>
  <si>
    <t>SOFIA</t>
  </si>
  <si>
    <t>EMMA</t>
  </si>
  <si>
    <t>ANNA</t>
  </si>
  <si>
    <t>NOEMI</t>
  </si>
  <si>
    <t>GIADA</t>
  </si>
  <si>
    <t>ADELE</t>
  </si>
  <si>
    <t>SARA</t>
  </si>
  <si>
    <t>AURORA</t>
  </si>
  <si>
    <t>ELEONORA</t>
  </si>
  <si>
    <t>CAMILLA</t>
  </si>
  <si>
    <t>MIA</t>
  </si>
  <si>
    <t>LAVINIA</t>
  </si>
  <si>
    <t>DILETTA</t>
  </si>
  <si>
    <t>REBECCA</t>
  </si>
  <si>
    <t>AGNESE</t>
  </si>
  <si>
    <t>ISABEL</t>
  </si>
  <si>
    <t>ASIA</t>
  </si>
  <si>
    <t>MEGAN</t>
  </si>
  <si>
    <t>AMELIE</t>
  </si>
  <si>
    <t>BEATRICE</t>
  </si>
  <si>
    <t>GINEVRA</t>
  </si>
  <si>
    <t>BENEDETTA</t>
  </si>
  <si>
    <t>VICTORIA</t>
  </si>
  <si>
    <t>ZOE</t>
  </si>
  <si>
    <t>GIULIA</t>
  </si>
  <si>
    <t>&lt;1 anno</t>
  </si>
  <si>
    <t>&lt;18 anni</t>
  </si>
  <si>
    <t>18-39</t>
  </si>
  <si>
    <t>40-49</t>
  </si>
  <si>
    <t>50-59</t>
  </si>
  <si>
    <t>60-69</t>
  </si>
  <si>
    <t>70-79</t>
  </si>
  <si>
    <t>80-89</t>
  </si>
  <si>
    <t>&gt;90</t>
  </si>
  <si>
    <t>sposa</t>
  </si>
  <si>
    <t>sposo</t>
  </si>
  <si>
    <t>30-39</t>
  </si>
  <si>
    <t>Siracusa</t>
  </si>
  <si>
    <t>Messina</t>
  </si>
  <si>
    <t>L'Aquila</t>
  </si>
  <si>
    <t>Salerno</t>
  </si>
  <si>
    <t>Frosinone</t>
  </si>
  <si>
    <t>Verona</t>
  </si>
  <si>
    <t>Comune</t>
  </si>
  <si>
    <t>Macedonia del Nord</t>
  </si>
  <si>
    <t>Repubblica Dominicana</t>
  </si>
  <si>
    <t>Stato</t>
  </si>
  <si>
    <t>età media (in anni)</t>
  </si>
  <si>
    <t>Stato Civile MADRE</t>
  </si>
  <si>
    <t>Stato Civile PADRE</t>
  </si>
  <si>
    <t>MADRE</t>
  </si>
  <si>
    <t>PADRE</t>
  </si>
  <si>
    <t>Paese</t>
  </si>
  <si>
    <t>N. componenti</t>
  </si>
  <si>
    <t>N. Famiglie</t>
  </si>
  <si>
    <t>separazioni</t>
  </si>
  <si>
    <t>divorzi</t>
  </si>
  <si>
    <t>università o titolo terziario</t>
  </si>
  <si>
    <t>diploma di istruzione secondaria di II grado o  qualifica professionale ( 3-4 anni) compresi IFTS</t>
  </si>
  <si>
    <t>diploma di istruzione secondaria di II grado o di qualifica professionale (3-4 anni) compresi IFTS</t>
  </si>
  <si>
    <t>Lozer</t>
  </si>
  <si>
    <t>Via Vittorio Veneto, 5</t>
  </si>
  <si>
    <t>Istituti Tecnici Superiori e Università</t>
  </si>
  <si>
    <t>ITS</t>
  </si>
  <si>
    <t>Kennedy ICT</t>
  </si>
  <si>
    <t>Università di Trieste (sede di Pordenone)</t>
  </si>
  <si>
    <t>Università di Udine (sede di Pordenone)</t>
  </si>
  <si>
    <t>Istituto Tecnico ITST “J. F. Kennedy”</t>
  </si>
  <si>
    <t>ISIS Mattiussi Pertini</t>
  </si>
  <si>
    <t>Viale della Libertà</t>
  </si>
  <si>
    <t>Via Vallenoncello</t>
  </si>
  <si>
    <t>Via Fiamme Gialle</t>
  </si>
  <si>
    <t>Via Mantegna</t>
  </si>
  <si>
    <t>Graduatoria delle scuole primarie per numero di iscritti. A.S 2020-21</t>
  </si>
  <si>
    <t>PUBBLICA</t>
  </si>
  <si>
    <t>TOT. COMPLESSIVO</t>
  </si>
  <si>
    <t xml:space="preserve">B.E. Vendramini </t>
  </si>
  <si>
    <t>Tot. pubbliche</t>
  </si>
  <si>
    <t>Tot. paritarie</t>
  </si>
  <si>
    <t>2019-20</t>
  </si>
  <si>
    <t>2020-21</t>
  </si>
  <si>
    <t>ITE Naonis Studium</t>
  </si>
  <si>
    <t>ISIS Mattiussi - Pertini (Mattiussi)</t>
  </si>
  <si>
    <t>ISIS Mattiussi - Pertini (Pertini)</t>
  </si>
  <si>
    <t>Medie strutture di vendita (mq. 251-1500)</t>
  </si>
  <si>
    <t>Posteggi al mercato **: Mercoledì</t>
  </si>
  <si>
    <t>Posteggi al mercato**: Sabato</t>
  </si>
  <si>
    <t>Fornitura energia elettrica, gas, vapore e aria cond.</t>
  </si>
  <si>
    <t>Fornitura di acqua, reti fognaria, gestione</t>
  </si>
  <si>
    <t>2020</t>
  </si>
  <si>
    <t>TOTALE 2020</t>
  </si>
  <si>
    <t>Var. ass.
 20-19</t>
  </si>
  <si>
    <t>Var. % (20/19)</t>
  </si>
  <si>
    <t>Comp. % 2020</t>
  </si>
  <si>
    <t>Presenze di turisti per regione: variazione assoluta tra il 2020 e il 2019</t>
  </si>
  <si>
    <t>Graduatorie delle regioni italiane per numero di PRESENZE. Anno 2020</t>
  </si>
  <si>
    <t>Altri Paesi  Africa Mediterranea</t>
  </si>
  <si>
    <t>Var. ass.
 (20-19)</t>
  </si>
  <si>
    <t>Var % (20/19)</t>
  </si>
  <si>
    <t>Altri Paesi centro sud America</t>
  </si>
  <si>
    <t>ARRIVI di turisti stranieri. Graduatoria dei primi 25 Paesi di provenienza</t>
  </si>
  <si>
    <t xml:space="preserve">PRESENZE di turisti stranieri. Graduatoria dei primi 25 Paesi di provenienza. </t>
  </si>
  <si>
    <t>Classe di Età</t>
  </si>
  <si>
    <t>* n.c.</t>
  </si>
  <si>
    <t>&lt; 18 anni</t>
  </si>
  <si>
    <t>da 18 a 29 anni</t>
  </si>
  <si>
    <t>da 30 a 49 anni</t>
  </si>
  <si>
    <t>da 50 a 69 anni</t>
  </si>
  <si>
    <t>&gt;= 70 anni</t>
  </si>
  <si>
    <t>Nazionalità</t>
  </si>
  <si>
    <t>Comunitaria</t>
  </si>
  <si>
    <t>Extra U.E.</t>
  </si>
  <si>
    <t>Italiana</t>
  </si>
  <si>
    <t>Non Classificata</t>
  </si>
  <si>
    <t>Tab. 4.3 - Sedi di imprese attive per settore di attività economica. Anni 2012–2020</t>
  </si>
  <si>
    <t>Tab. 4.4 - Sedi di imprese attive, registrate e loro addetti per settore economico. Anno 2020</t>
  </si>
  <si>
    <t>Tab. 4.5 - Unità locali attive e registrate e loro addetti per settore economico. Anno 2020</t>
  </si>
  <si>
    <t>Tab. 4.6 - Sedi di imprese artigiane attive per settore di attività economica. Composizione percentuale e incidenza delle imprese artigiane sul totale delle imprese. Anno 2020</t>
  </si>
  <si>
    <t>D Fornitura energia, gas, vapore e aria condiz...</t>
  </si>
  <si>
    <t>Tab. 4.8 - Imprese attive per valore della produzione. Anni 2012-2020</t>
  </si>
  <si>
    <t>Tab. 4.9 - Imprese attive per natura giuridica. Anni 2012-2020</t>
  </si>
  <si>
    <t>Imprese attive per forma giuridica. Anno 2020</t>
  </si>
  <si>
    <t>Tab. 4.10 - Persone con cariche in imprese (titolari, soci, amministratori, altre cariche) per classe di età. Anni 2019 e 2020</t>
  </si>
  <si>
    <t>feb.</t>
  </si>
  <si>
    <t>set.</t>
  </si>
  <si>
    <t>gen.</t>
  </si>
  <si>
    <t>Fornitura energia elett, gas, vapore, aria cond.</t>
  </si>
  <si>
    <t xml:space="preserve">N. famiglie </t>
  </si>
  <si>
    <t>con 1 minore</t>
  </si>
  <si>
    <t>con 2 minori</t>
  </si>
  <si>
    <t>con 3 minori</t>
  </si>
  <si>
    <t>con 4 minori</t>
  </si>
  <si>
    <t>con 5 minori</t>
  </si>
  <si>
    <t>con 6 o più minori</t>
  </si>
  <si>
    <t>celibe</t>
  </si>
  <si>
    <t>coniugato</t>
  </si>
  <si>
    <t>divorziato</t>
  </si>
  <si>
    <t>Non documentato</t>
  </si>
  <si>
    <t>coniugata</t>
  </si>
  <si>
    <t>nubile</t>
  </si>
  <si>
    <t>divorziata</t>
  </si>
  <si>
    <t xml:space="preserve"> (per esempio case di riposo)</t>
  </si>
  <si>
    <t>italiani</t>
  </si>
  <si>
    <t>stranieri</t>
  </si>
  <si>
    <t>età media</t>
  </si>
  <si>
    <t>di cui in convivenza</t>
  </si>
  <si>
    <t>Tab. 4.7 - Imprese attive per settore e divisione. Anni 2016-2020</t>
  </si>
  <si>
    <t>Tab. 4.11 - Persone con cariche in imprese (titolari, soci, amministratori, altre cariche) per nazionalità. Anni 2019 e 2020</t>
  </si>
  <si>
    <t>Variazione percentuale 20/19</t>
  </si>
  <si>
    <t>San Vito al T.</t>
  </si>
  <si>
    <t>Pinzano al T.</t>
  </si>
  <si>
    <t>Morsano al T.</t>
  </si>
  <si>
    <t>Nubile/celibe</t>
  </si>
  <si>
    <t>vedovo</t>
  </si>
  <si>
    <t>divorziato/a</t>
  </si>
  <si>
    <t>tra 1 e 2 (incluso)</t>
  </si>
  <si>
    <t>3-5 incluso</t>
  </si>
  <si>
    <t>6-10 incluso</t>
  </si>
  <si>
    <t>tra 11 e 20 (incluso)</t>
  </si>
  <si>
    <t>diffenza media (in anni)</t>
  </si>
  <si>
    <t>comp. %</t>
  </si>
  <si>
    <t>&lt;30 anni</t>
  </si>
  <si>
    <t>&gt;60 anni</t>
  </si>
  <si>
    <t>Matrimoni civili e religiosi. Anni 2017-2020</t>
  </si>
  <si>
    <t>età media del coniuge al divorzio</t>
  </si>
  <si>
    <t>lunghezza media del matrimonio prima della separazione</t>
  </si>
  <si>
    <t>distanza tra la separazione e il divorzio</t>
  </si>
  <si>
    <t>età media della coniuge alla separazione</t>
  </si>
  <si>
    <t>età media della coniuge al divorzio</t>
  </si>
  <si>
    <t>età media del coniuge alla separazione</t>
  </si>
  <si>
    <t>indicatori (in anni)</t>
  </si>
  <si>
    <t>*I totali del 2019 e 2020 differiscono da quelli delle precedenti tabelle di fonte Istat</t>
  </si>
  <si>
    <t>altro</t>
  </si>
  <si>
    <t>elaborazione per data di registrazione</t>
  </si>
  <si>
    <t>&lt; di 1 anno</t>
  </si>
  <si>
    <t>21 anni e oltre</t>
  </si>
  <si>
    <t>Via Prasecco, 3/A, 33170 Pordenone PN</t>
  </si>
  <si>
    <t>Iscritti nelle scuole dell'infanzia, primarie e secondarie di I e II grado. Serie Storica 1990-2020</t>
  </si>
  <si>
    <t>Graduatoria delle scuole dell'infanzia per numero di iscritti. Anno s. 2020-21</t>
  </si>
  <si>
    <t>B. Odorico da P.</t>
  </si>
  <si>
    <t xml:space="preserve">“P. Marco d’A.” </t>
  </si>
  <si>
    <t>LICEO Leopardi Majorana</t>
  </si>
  <si>
    <t>ITST “Kennedy”</t>
  </si>
  <si>
    <t>Metano</t>
  </si>
  <si>
    <t>Autoveicoli S/S</t>
  </si>
  <si>
    <t>Motoveicoli e quadricicli S/S</t>
  </si>
  <si>
    <t>Rimorchi e semirimorchi S/S</t>
  </si>
  <si>
    <t>S/S= Speciali / Specifici</t>
  </si>
  <si>
    <t>Unità abitative ammobil. ad uso turistico</t>
  </si>
  <si>
    <t>Numero di strutture ricettive. Anni 2015-2020</t>
  </si>
  <si>
    <t>Numero di strutture ricettive per tipologia. Confronto 2019-2020</t>
  </si>
  <si>
    <t>Posti letto delle strutture ricettive. Anni 2015-2020</t>
  </si>
  <si>
    <t>Numero di posti letto strutture ricettive per tipologia. Confronto 2019-2020</t>
  </si>
  <si>
    <t xml:space="preserve">Var. % </t>
  </si>
  <si>
    <t>autoveicoli S/S</t>
  </si>
  <si>
    <t>motocarri e quadricicli S/S</t>
  </si>
  <si>
    <t>rimorchi e semi rimorchi S/S</t>
  </si>
  <si>
    <t>Tab. 5.1 - Prezzi al consumo per l'intera collettività (NIC). Dati mensili. Variazioni percentuali tendenziali. Comune di Pordenone e Italia. Anni 2018-2020</t>
  </si>
  <si>
    <t>Tab. 5.2 - Prezzi al consumo per l'intera collettività  (NIC). Dati mensili. Variazioni percentuali congiunturali. Comune di Pordenone e Italia. Anni 2018-2020</t>
  </si>
  <si>
    <t>Tab. 5.3 - Prezzi al consumo per le famiglie di operai e impiegati (FOI) SENZA TABACCHI. Dati mensili. Variazioni percentuali tendenziali. Comune di Pordenone e Italia. Anni 2018-2020</t>
  </si>
  <si>
    <t>Tab. 5.4 - Prezzi al consumo per le famiglie di operai e impiegati (FOI) SENZA TABACCHI. Dati mensili. Variazioni percentuali congiunturali. Comune di Pordenone e Italia. Anni 2018-2020</t>
  </si>
  <si>
    <t>verde storico</t>
  </si>
  <si>
    <t>area valore paesaggistico</t>
  </si>
  <si>
    <t>grandi parchi urbani (&gt;8000)</t>
  </si>
  <si>
    <t>5000 &lt;parco urbano &gt; 8000</t>
  </si>
  <si>
    <t>0&lt; parco urbano&gt; 5000</t>
  </si>
  <si>
    <t>arredo urbano</t>
  </si>
  <si>
    <t>forestazione urbana</t>
  </si>
  <si>
    <t>giardini scolastici comunali</t>
  </si>
  <si>
    <t>orti urbani</t>
  </si>
  <si>
    <t>cimiteri</t>
  </si>
  <si>
    <t>aree sportive all'aperto</t>
  </si>
  <si>
    <t>Classificazione</t>
  </si>
  <si>
    <t>Tab. 3.1 - Rilevazioni meteorologiche: principali indicatori. Anni 2008-2020</t>
  </si>
  <si>
    <t>Tab. 3.2 - Numero di giorni con pioggia (almeno 1 millimetro). Anni 2018-2020</t>
  </si>
  <si>
    <t>Tab. 3.3 - Rilevazioni mensili. Millimetri di pioggia. Somma. Anni 2015-2020</t>
  </si>
  <si>
    <t>Tab. 3.4 - Rilevazioni mensili. Pioggia massima in mm (dato giornaliero estremo). Anni 2015-2020</t>
  </si>
  <si>
    <t>Tab. 3.5 - Rilevazioni mensili. Temperature medie in C°. Valori medi. Anni 2008-2020</t>
  </si>
  <si>
    <t>Tab. 3.6 - Rilevazioni mensili. Temperature minime in C°. Valori medi. Anni 2008-2020</t>
  </si>
  <si>
    <t>Tab. 3.7 - Rilevazioni mensili. Temperature massime in C°. Valori medi. Anni 2008-2020</t>
  </si>
  <si>
    <t>Tab. 3.8 - Rilevazioni mensili. Temperature minime in C°. Valori estremi. Anni 2008-2020</t>
  </si>
  <si>
    <t>Tab. 3.9 - Rilevazioni mensili. Temperature massime in C°. Valori estremi. Anni 2008-2020</t>
  </si>
  <si>
    <t>Tab. 3.10 - Rilevazioni mensili. Vento medio in chilometri all'ora. Valori medi. Anni 2015-2020</t>
  </si>
  <si>
    <t>Tab. 3.11 - Rilevazioni mensili. Vento massimo in KM all'ora. Valori estremi. Anni 2015-2020</t>
  </si>
  <si>
    <t>Tab. 3.12 - Rilevazioni mensili. Umidità media (dati percentuali). Valori medi. Anni 2015-2020</t>
  </si>
  <si>
    <t>Tab. 3.13 - Rilevazioni mensili. Radiazione media  in KJ/m2. Valori medi. Anni 2015-2020</t>
  </si>
  <si>
    <t>Tab. 3.23 - Numero di alberi censiti. Anni 2016-2020</t>
  </si>
  <si>
    <t>Tab. 3.24 - Verde Urbano del Comune di Pordenone. Anni 2019-2020</t>
  </si>
  <si>
    <t>Tab. 3.25 - Rifiuti: numero di utenze. Anni 2016-2020</t>
  </si>
  <si>
    <t>Tab. 3.26 - Acqua erogata e unità servite. Anni 2016 -2020</t>
  </si>
  <si>
    <t>Var.% 
2020/19</t>
  </si>
  <si>
    <t>Var.% 20/19</t>
  </si>
  <si>
    <t xml:space="preserve">omicidi </t>
  </si>
  <si>
    <t>altro (ad esaurimento)</t>
  </si>
  <si>
    <t xml:space="preserve">  A.A. 2020-21</t>
  </si>
  <si>
    <t xml:space="preserve">altro </t>
  </si>
  <si>
    <t>Fonte: Università degli Studi di Trieste e Università degli Studi di Udine (aprile 2020)</t>
  </si>
  <si>
    <t>Production Engineering and Management - LM</t>
  </si>
  <si>
    <t>Infermieristica (abilitante infermiere) - L</t>
  </si>
  <si>
    <t>Comunicazione Multimediale e Tecnologie dell’Info. - LM</t>
  </si>
  <si>
    <t>Comp.% 
2020</t>
  </si>
  <si>
    <t>2002*</t>
  </si>
  <si>
    <t>2003*</t>
  </si>
  <si>
    <t>2004*</t>
  </si>
  <si>
    <t>2005*</t>
  </si>
  <si>
    <t>2006*</t>
  </si>
  <si>
    <t>2007*</t>
  </si>
  <si>
    <t>2008*</t>
  </si>
  <si>
    <t>2009*</t>
  </si>
  <si>
    <t>2010*</t>
  </si>
  <si>
    <t xml:space="preserve">  2011*</t>
  </si>
  <si>
    <t>2012*</t>
  </si>
  <si>
    <t>2013*</t>
  </si>
  <si>
    <t>2014*</t>
  </si>
  <si>
    <t>2015*</t>
  </si>
  <si>
    <t>2016*</t>
  </si>
  <si>
    <t>2017*</t>
  </si>
  <si>
    <t>2020**</t>
  </si>
  <si>
    <t>* dato ricalcolato da Istat post censimento</t>
  </si>
  <si>
    <t>I nuovi italiani: stranieri che hanno acquisito la cittadinanza italiana. Valore annuale e cumulato. Anni 2012-2020</t>
  </si>
  <si>
    <t>Composizione percentuale dei contribuenti per fascia di reddito complessivo. Anno 2019</t>
  </si>
  <si>
    <t>R. imprenditore in cont. ordinaria*</t>
  </si>
  <si>
    <t>R. imprendit. in cont. semplificata*</t>
  </si>
  <si>
    <t>ITA</t>
  </si>
  <si>
    <t>ricoalcolato in base alla revisione della popolazione istat</t>
  </si>
  <si>
    <t>Fonte elaborazione su dati Istat e ACI</t>
  </si>
  <si>
    <t>Tab. 3.14 - Principali inquinanti. Concentrazione media annua in  μg/m3.  AnnI 2019 e 2020</t>
  </si>
  <si>
    <t>Tab. 3.21 - Biossido di azoto (NO2). Media giornaliera in microgrammi/m³. Pordenone Centro. Anno 2020</t>
  </si>
  <si>
    <r>
      <t>Tab. 3.15 - Polveri sottili (PM</t>
    </r>
    <r>
      <rPr>
        <b/>
        <vertAlign val="super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>): numero di giorni di superamento del Valore Limite UE per la protezione della salute umana e concentrazione media annua in  μg/m3. Anni 2014 - 2020</t>
    </r>
  </si>
  <si>
    <t>Tab. 3.22 - OZONO O3. Medie mobili giornaliere (trascinate su 8 ore) massime, in microgrammi/m³. Stazione di Porcia. Anno 2020</t>
  </si>
  <si>
    <t>Popolazione straniera: incidenza % sul totale della popolazione. Anni 2012-2020</t>
  </si>
  <si>
    <t>Popolazione straniera: Anni 2012-2020</t>
  </si>
  <si>
    <t>Non rilevato</t>
  </si>
  <si>
    <t>Malattie del sangue e degli organi ematopoietici</t>
  </si>
  <si>
    <t>0-39</t>
  </si>
  <si>
    <t>40-40</t>
  </si>
  <si>
    <t>Malattie endocrine/nutrizione/metabolismo/immunitarie</t>
  </si>
  <si>
    <t>Malattie apparato circolatorio</t>
  </si>
  <si>
    <t>Malattie apparato respiratorio</t>
  </si>
  <si>
    <t>Malattie apparato digerente</t>
  </si>
  <si>
    <t>Malattie sistema nervoso e organi dei sensi</t>
  </si>
  <si>
    <t>Malattie apparato genitourinario</t>
  </si>
  <si>
    <t>Malattie del sistema nervoso e organi dei sensi</t>
  </si>
  <si>
    <t>Luogo di destinazione</t>
  </si>
  <si>
    <t>stesso comune di dimora abituale</t>
  </si>
  <si>
    <t>fuori del comune di dimora abituale</t>
  </si>
  <si>
    <t>tutte le voci</t>
  </si>
  <si>
    <t>Motivo dello spostamento</t>
  </si>
  <si>
    <t>lavoro</t>
  </si>
  <si>
    <t>studio</t>
  </si>
  <si>
    <t xml:space="preserve">  Udine</t>
  </si>
  <si>
    <t xml:space="preserve">  Gorizia</t>
  </si>
  <si>
    <t xml:space="preserve">  Trieste</t>
  </si>
  <si>
    <t xml:space="preserve">  Pordenone</t>
  </si>
  <si>
    <t xml:space="preserve">    Pordenone (comune)</t>
  </si>
  <si>
    <t>Pordenone (comune)</t>
  </si>
  <si>
    <t>pensioni lavoro precedente o redditi da capitale</t>
  </si>
  <si>
    <t>Tab. 4.14 - Popolazione residente straniera (15 anni e più) per condizione occupazionale. Confronti territoriali. CENSIMENTO DELLA POPOLAZIONE 2019</t>
  </si>
  <si>
    <t>Tab. 4.2 - Imprese, autorizzazioni commerciali per superficie di vendita e autorizzazioni al commercio su aree pubbliche. Anni 2012-2020</t>
  </si>
  <si>
    <t>Bosnia-Erzegovina</t>
  </si>
  <si>
    <t>Algeria</t>
  </si>
  <si>
    <t>Congo</t>
  </si>
  <si>
    <t>elaborazione per data di registrazione della pratica</t>
  </si>
  <si>
    <t>nessun titolo di studio</t>
  </si>
  <si>
    <t>titolo di studio terziario di secondo livello e dottorato di ricerca</t>
  </si>
  <si>
    <t>Costa d'Avorio</t>
  </si>
  <si>
    <t>Angola</t>
  </si>
  <si>
    <t>Eritrea</t>
  </si>
  <si>
    <t>Armenia</t>
  </si>
  <si>
    <t>Georgia</t>
  </si>
  <si>
    <t>Cuba</t>
  </si>
  <si>
    <t>Togo</t>
  </si>
  <si>
    <t>Camerun</t>
  </si>
  <si>
    <t>Iraq</t>
  </si>
  <si>
    <t>Etiopia</t>
  </si>
  <si>
    <t>Uzbekistan</t>
  </si>
  <si>
    <t>Sudan</t>
  </si>
  <si>
    <t>Niger</t>
  </si>
  <si>
    <t>Mali</t>
  </si>
  <si>
    <t>Nepal</t>
  </si>
  <si>
    <t>Ceca, Repubblica</t>
  </si>
  <si>
    <t>Bielorussia</t>
  </si>
  <si>
    <t>Ecuador</t>
  </si>
  <si>
    <t>Liberia</t>
  </si>
  <si>
    <t>Gambia</t>
  </si>
  <si>
    <t>Kazakhstan</t>
  </si>
  <si>
    <t>Cile</t>
  </si>
  <si>
    <t>Guinea Bissau</t>
  </si>
  <si>
    <t>Guinea</t>
  </si>
  <si>
    <t>Siria</t>
  </si>
  <si>
    <t>Indonesia</t>
  </si>
  <si>
    <t>Sierra Leone</t>
  </si>
  <si>
    <t>Giordania</t>
  </si>
  <si>
    <t>Bolivia</t>
  </si>
  <si>
    <t>Paraguay</t>
  </si>
  <si>
    <t>Uganda</t>
  </si>
  <si>
    <t>Vietnam</t>
  </si>
  <si>
    <t>Madagascar</t>
  </si>
  <si>
    <t>Cambogia</t>
  </si>
  <si>
    <t>Somalia</t>
  </si>
  <si>
    <t>Ruanda</t>
  </si>
  <si>
    <t>Malaysia</t>
  </si>
  <si>
    <t>Kirghizistan</t>
  </si>
  <si>
    <t>F/tot</t>
  </si>
  <si>
    <t>Struttura per età della popolazione al 1 gennaio</t>
  </si>
  <si>
    <t>Indicatori di struttura della popolazione al 1° gennaio</t>
  </si>
  <si>
    <t>Tab. 1.1 - Sindaco e giunta in carica al 31/12/2020</t>
  </si>
  <si>
    <t>Tab. 2.1 - Popolazione residente al 1° gennaio e al 31 dicembre 2020. Valori assoluti e variazione percentuale. Peso del comune di Pordenone rispetto agli altri territori. Confronti territoriali</t>
  </si>
  <si>
    <t>peso % del Comune di Pordenone</t>
  </si>
  <si>
    <t>Variazione Assoluta</t>
  </si>
  <si>
    <t>Variazione pecentuale della popolazione 2020/2019. Confronti territoriali</t>
  </si>
  <si>
    <t>Residenti con almeno 9 anni per titolo di studio. Confronti territoriali</t>
  </si>
  <si>
    <t>elementari*</t>
  </si>
  <si>
    <t>*include alfabeti senza titolo di studio e licenza elementare</t>
  </si>
  <si>
    <t xml:space="preserve">** include diploma ITS, laurea, dottorato </t>
  </si>
  <si>
    <t>25-49 anni (valori assoluti)</t>
  </si>
  <si>
    <t>50-64 anni (valori percentuali)</t>
  </si>
  <si>
    <t>50-64 anni (valori assoluti)</t>
  </si>
  <si>
    <t>valori assoluti</t>
  </si>
  <si>
    <t>valori percentuali</t>
  </si>
  <si>
    <t>Tab. 6.6 - Iscritti alle scuole pubbliche e paritarie di ogni ordine e grado. Anni 1990-2020</t>
  </si>
  <si>
    <t>Tab. 6.8 - Scuole dell’infanzia pubbliche e paritarie. Iscritti per Istituto.  Anni 2017-2020</t>
  </si>
  <si>
    <t>Tab. 6.9 - Scuole dell’infanzia pubbliche e paritarie. Iscritti (residenti, non residenti, italiani, stranieri).  Anni 2019-2020</t>
  </si>
  <si>
    <t>Tab. 6.10 - Scuole primarie. Iscritti per Istituto. Anni 2017-2020</t>
  </si>
  <si>
    <t>Tab. 6.11 - Scuole primarie. Numero di classi per Istituto. Anni 2017-2020</t>
  </si>
  <si>
    <t>Tab. 6.12 - Scuole primarie. Iscritti per Istituto e anno di corso. Anno 2020</t>
  </si>
  <si>
    <t>Tab. 6.13 - Scuole primarie. Numero di classi per Istituto e anno di corso. Anno 2020</t>
  </si>
  <si>
    <t>Tab. 6.14 - Scuole primarie. Numero di alunni per classe e anno di corso. Anno 2020</t>
  </si>
  <si>
    <t>Tab. 6.15 - Scuole primarie. Iscritti (residenti, non residenti, italiani, stranieri).  Anni 2019-2020</t>
  </si>
  <si>
    <t>Tab. 6.16  - Scuole secondarie di primo grado. Iscritti.  Anni 2017-2020</t>
  </si>
  <si>
    <t>Tab. 6.17 - Scuole secondarie di primo grado. Iscritti per anno di corso. Anno 2020</t>
  </si>
  <si>
    <t>Tab. 6.18 - Scuole secondarie di primo grado. Numero di classi per anno di corso. Anno 2020</t>
  </si>
  <si>
    <t>Tab. 6.20  - Scuole secondarie di primo grado. Iscritti (residenti, non residenti, italiani, stranieri).  Anni 2017-2020</t>
  </si>
  <si>
    <t>Tab. 6.21 - Scuole statali secondarie di secondo grado. Iscritti per Istituto. Anni 2017-2020</t>
  </si>
  <si>
    <t>Tab. 6.22 - Scuole statali secondarie di secondo grado. Iscritti per Istituto e anno di corso. Anno scolastico 2020 - 21</t>
  </si>
  <si>
    <t>Tab. 6.23 - Scuole statali secondarie di secondo grado. Numero di classi per Istituto e anno di corso.  Anno scolastico 2020 - 21</t>
  </si>
  <si>
    <t>Tab. 6.24 - Scuole statali secondarie di secondo grado. Numero di alunni per classe e anno di corso.  Anno scolastico 2020 -21</t>
  </si>
  <si>
    <t>Tab. 6.25  - Scuole secondarie di secondo grado. Iscritti (residenti, non residenti, italiani, stranieri).  Anni 2017-2020</t>
  </si>
  <si>
    <t>Popolazione inizio periodo</t>
  </si>
  <si>
    <t>Nati vivi</t>
  </si>
  <si>
    <t>Cancellati</t>
  </si>
  <si>
    <t>Saldo migratorio e per altri motivi</t>
  </si>
  <si>
    <t>Popolazione fine periodo</t>
  </si>
  <si>
    <t>PN provincia</t>
  </si>
  <si>
    <t>Tab. 2.2 - Bilancio demografico mensile dei residenti del comune di Pordenone. Anno 2020</t>
  </si>
  <si>
    <t>Popolazione residente. Anni 2001-2020</t>
  </si>
  <si>
    <t>** dato provvisorio</t>
  </si>
  <si>
    <t>Tab. 2.4 - Bilancio demografico annuale della popolazione straniera residente nel comune di Pordenone, per genere. Anno 2020</t>
  </si>
  <si>
    <t>Tab. 2.6 - Stranieri residenti e incidenza sul totale della popolazione. Anni 1997-2020</t>
  </si>
  <si>
    <t>Nati, morti e saldo naturale per genere. Anno 2020</t>
  </si>
  <si>
    <t>Tab. 2.7 - Nati, morti e saldo naturale della popolazione residente per genere. Anni 1997-2020</t>
  </si>
  <si>
    <t>Nati, morti e saldo naturale. Totale della popolazione. Anni 2014-2020</t>
  </si>
  <si>
    <t>Nati, morti e saldo naturale. Popolazione straniera. Anni 2014-2020</t>
  </si>
  <si>
    <t>Nati, morti e saldo naturale. Popolazione italiana. Anni 2014-2020</t>
  </si>
  <si>
    <t>Tab. 2.8 - Nati, morti e saldo naturale della popolazione residente, di cui italiani e stranieri. Anni 2014-2020</t>
  </si>
  <si>
    <t>Tab. 2.9 - Stranieri che hanno acquisito la cittadinanza italiana. Valore annuale e cumulato. Anni 2012-2020</t>
  </si>
  <si>
    <t>Piramide delle età per genere. Anno 2020</t>
  </si>
  <si>
    <t>Pop. 1 gennaio 2020</t>
  </si>
  <si>
    <t>Pop. 31 dicembre 2021</t>
  </si>
  <si>
    <t>Tab. 2.14 - Stranieri residenti per genere e cittadinanza. Incidenza percentuale delle femmine sul totale. Graduatoria costruita sul totale. Anni 2017-2020</t>
  </si>
  <si>
    <t>Tab. 2.15 - Principali dati demografici per circoscrizione anagrafica al 31 dicembre (data protocollo). Anni 2017-2020</t>
  </si>
  <si>
    <t>unito civilmente</t>
  </si>
  <si>
    <t>vedovo di U.C.</t>
  </si>
  <si>
    <t>cessazione U.C.</t>
  </si>
  <si>
    <t>Fonte: elaborazione Ufficio di Statistica su dati Anagrafe del Comune di Pordenone (lista SBANN)</t>
  </si>
  <si>
    <t>Tab. 2.16 - Popolazione residente nel Comune di Pordenone per stato civile al 31/12/2020</t>
  </si>
  <si>
    <t>Tab. 2.22 - Nati nel 2020 (residenti). Cittadinanza del padre e della madre al momento della nascita. Anno 2020</t>
  </si>
  <si>
    <t>Tab. 2.23 - Nati nel 2020 (residenti). Nomi più diffusi distinti tra maschi e femmine. Anno 2020</t>
  </si>
  <si>
    <t>Tab. 2.24 - Morti (residenti nel comune di Pordenone) per genere e fascia d'età. Valori assoluti e composizione percentuale. Anno 2020</t>
  </si>
  <si>
    <t>Tab. 2.25 - Morti (residenti nel comune di Pordenone) per nazionalità e fascia d'età. Anno 2020</t>
  </si>
  <si>
    <t>Tab. 2.26 - Morti (residenti nel comune di Pordenone), in convivenza. Anno 2020</t>
  </si>
  <si>
    <t>Tab. 2.27 - Età media dei morti (residenti nel comune di Pordenone), per genere. Anno 2020</t>
  </si>
  <si>
    <t>Tab. 2.29 - Dettaglio: iscrizioni da altri comuni pordenonesi per data di registrazione. Graduatoria prime posizioni. Anni 2019-2020</t>
  </si>
  <si>
    <t>Tab. 2.30 - Iscrizioni da altri Paesi. Graduatoria prime posizioni. Anni 2019 e 2020</t>
  </si>
  <si>
    <t>Tab. 2.31 - Cancellazioni per altri Paesi. Graduatoria prime posizioni. Anni 2019 e 2020</t>
  </si>
  <si>
    <t>Tab. 2.41 - Criminalità comune. Anni 2017-2020</t>
  </si>
  <si>
    <t>Tab. 2.42 - Cause di morte dei residenti del Comune di Pordenone, per genere e fascia di età.  Anno 2019</t>
  </si>
  <si>
    <t>Cause di morte dei residenti del Comune di Pordenone, per genere e fascia di età.  Anno 2020</t>
  </si>
  <si>
    <t>Tab. 2.3 - Bilancio demografico mensile dei residenti del comune di Pordenone, per genere. Anno 2020</t>
  </si>
  <si>
    <t>Tab. 2.11 - Popolazione totale residente al 1.1.2021 per età e genere</t>
  </si>
  <si>
    <t>Tab. 2.12 - Popolazione straniera residente al 1.1.2021 per età e genere</t>
  </si>
  <si>
    <t>Tab. 2.13 - Popolazione residente. Classi d’età  0-14  anni e 65 anni e oltre per genere. Anni 2008-2020</t>
  </si>
  <si>
    <t>Tasso migratorio e per altri motivi</t>
  </si>
  <si>
    <t>Macedonia</t>
  </si>
  <si>
    <t>Dominicana</t>
  </si>
  <si>
    <t>Serbia</t>
  </si>
  <si>
    <t>Peru'</t>
  </si>
  <si>
    <t>Iran</t>
  </si>
  <si>
    <t>Sri Lanka</t>
  </si>
  <si>
    <t>Congo (rep. Dem)</t>
  </si>
  <si>
    <t>Benin</t>
  </si>
  <si>
    <t>Congo (Repubblica)</t>
  </si>
  <si>
    <t>Incidenza % delle femmine sul totale, per le principali cittadinanze (almeno 40 individui). 
Anno 2020</t>
  </si>
  <si>
    <t>Numero di stranieri per le principali cittadinanze (almeno 40 individui). Graduatoria. Anno 2020</t>
  </si>
  <si>
    <t>Tab. 2.32 - Acquisizione della cittadinanza italiana. Prime 16 nazionalità di provenienza. Anni 2012-2020</t>
  </si>
  <si>
    <t>PN (provincia)</t>
  </si>
  <si>
    <t>25-49 anni (valori percentuali)</t>
  </si>
  <si>
    <t>diploma di istruzione secondaria di II grado o di qualifica professionale ( 3-4 anni) compresi IFTS</t>
  </si>
  <si>
    <t>Tab. 6.5 - Elenco delle scuole pubbliche e paritarie esistenti. Anno 2020</t>
  </si>
  <si>
    <t>Tab. 6.7 - Scuole dell’infanzia, primarie e secondarie di primo grado. Unità scolastiche e iscritti per circoscrizione. Anni 2017-2020</t>
  </si>
  <si>
    <t>ISIA ROMA DESIGN</t>
  </si>
  <si>
    <t>Design del Prodotto L</t>
  </si>
  <si>
    <t>FONDAZIONE ITS KENNEDY</t>
  </si>
  <si>
    <t>IoT</t>
  </si>
  <si>
    <t>FEX</t>
  </si>
  <si>
    <t>Cloud</t>
  </si>
  <si>
    <t>Industria 4.0</t>
  </si>
  <si>
    <t>DevOp &amp; Cyber Security</t>
  </si>
  <si>
    <t>UX Designer</t>
  </si>
  <si>
    <t>Tab. 6.27 - Università degli Studi di Trieste e di Udine - polo di Pordenone. Laureati per corso di laurea. Anni 2016-2019</t>
  </si>
  <si>
    <t>Tab. 8.1 - Popolazione residente, superficie e densità abitativa. Comuni della provincia di Pordenone. Anni 2013-2020</t>
  </si>
  <si>
    <t>San Giorgio della R.</t>
  </si>
  <si>
    <t>* Serie storica ricalcolata</t>
  </si>
  <si>
    <t>**Provvisorio</t>
  </si>
  <si>
    <t>Incindenza /totale</t>
  </si>
  <si>
    <t>Tab. 8.2 - Stranieri residenti e incidenza percentuale sul totale della popolazione nel 2019. Comuni della provincia di Pordenone. Anni 2013-2020</t>
  </si>
  <si>
    <t>Tab. 8.3 - Bilancio demografico della popolazione straniera residente. Anno 2020</t>
  </si>
  <si>
    <t>Tab. 8.4 - Principali indicatori demografici della provincia di Pordenone. Anni 2012-2020</t>
  </si>
  <si>
    <t>fonte Istat</t>
  </si>
  <si>
    <t>Fonte: Camera di Commercio di Pordenone Udine</t>
  </si>
  <si>
    <t>Tab. 8.6 - Principali dati riguardanti il mercato del lavoro. Dati provinciali.  Anni 2007-2020</t>
  </si>
  <si>
    <t>Tab. 4.12 - Popolazione residente (15 anni e più) per condizione occupazionale. Confronti territoriali. CENSIMENTO DELLA POPOLAZIONE 2019</t>
  </si>
  <si>
    <t>Tab. 4.13 - Popolazione residente (15 anni e più), per condizione occupazionale e genere. CENSIMENTO DELLA POPOLAZIONE 2018 e 2019</t>
  </si>
  <si>
    <t>Tab. 4.15  - Popolazione residente, nel comune di Pordenone e nelle province del FVG. Spostamenti per studio o  lavoro, per genere. Anno 2019. CENSIMENTO DELLA POPOLAZIONE 2019</t>
  </si>
  <si>
    <t>Tab. 4.16 - Numero dei Contribuenti per le principali variabili IRPEF. Comune di Pordenone. Anni d’imposta 2014-2019. Frequenza</t>
  </si>
  <si>
    <t>Tab. 4.17 - Ammontare in Euro dei Redditi ( R. ) dei contribuenti. Principali variabili IRPEF. Comune di Pordenone. Anni d’imposta 2014-2019. Ammontare</t>
  </si>
  <si>
    <t xml:space="preserve">Numero di contribuenti. Anni d'imposta 2016-2019 </t>
  </si>
  <si>
    <t>Tab. 4.18 - Strutture ricettive per tipologia. Anni 2015-2020</t>
  </si>
  <si>
    <t>Tab. 4.19 - Posti letto delle strutture ricettive. Anni 2015-2020</t>
  </si>
  <si>
    <t>Composizione percentuale dell'ammontare dei redditi  per fascia di reddito complessivo dei contribuenti. Anno 2019</t>
  </si>
  <si>
    <t>Tab. 4.20 - ARRIVI di turisti italiani e stranieri nel comune di Pordenone, variazione e composizione percentuale. Anni 2007-2020</t>
  </si>
  <si>
    <t>Tab. 4.21 - PRESENZE di turisti italiani e stranieri nel comune di Pordenone, variazione e composizione percentuale. Anni 2007-2020</t>
  </si>
  <si>
    <t>Tab. 4.22 - PERMANENZA MEDIA in giorni dei turisti italiani e stranieri. Anni 2007-2020</t>
  </si>
  <si>
    <t>Tab. 4.23 - Arrivi e presenze di turisti italiani e stranieri negli esercizi alberghieri e complementari. Comune di Pordenone. Anni 2017-2020</t>
  </si>
  <si>
    <t>Tab. 4.24 - Arrivi e presenze di turisti italiani e stranieri per mese. Comune Pordenone. Anni 2017-2020</t>
  </si>
  <si>
    <t>Tab. 4.25 - Arrivi di turisti italiani per regione di provenienza. Graduatoria. Comune di Pordenone. Valori assoluti, variazione e composizione percentuale. Anni 2015-2020</t>
  </si>
  <si>
    <t>Tab. 4.26 - Presenze di turisti italiani per regione di provenienza. Graduatoria. Valori, variazione e composizione percentuale . Anni 2015-2020</t>
  </si>
  <si>
    <t>Tab. 4.27 - ARRIVI di turisti stranieri per Paese di provenienza. Comune di Pordenone. Var. e composizione %. Anni 2015-2020</t>
  </si>
  <si>
    <t>Tab. 4.28 - PRESENZE di turisti stranieri per Paese di provenienza. Comune di Pordenone. Var. e composizione %. Anni 2015-2020</t>
  </si>
  <si>
    <t>Variazione percentuale tendenziale mensile dell'indice FOI SENZA TABACCHI. Anno 2020</t>
  </si>
  <si>
    <t>Tab. 5.5 - Prezzi al consumo per l'intera collettività  (NIC). Indice e variazioni percentuali tendenziali per capitoli di spesa. Comune di Pordenone e Italia. Anni 2018 - 2020</t>
  </si>
  <si>
    <t>Tab. 5.6 - Prezzi al consumo per le famiglie di operai e impiegati (FOI). Indice e variazioni annue per capitoli di spesa. Comune di Pordenone e Italia. Anni 2018 - 2020</t>
  </si>
  <si>
    <t>FOI: Variazioni percentuali annue per capitoli di spesa. Comune di Pordenone</t>
  </si>
  <si>
    <t>NIC: Variazioni percentuali annue per capitoli di spesa. Comune di Pordenone</t>
  </si>
  <si>
    <t>Tab. 3.17 - Media mensile della concentrazione di Polveri sottili (PM2,5) μg/m3. Anni 2018-2020</t>
  </si>
  <si>
    <t>Tab. 3.16 - Media mensile della concentrazione di Polveri sottili (PM10)  μg/m3. Anni 2015-2020</t>
  </si>
  <si>
    <t>*Dati raccolti nelle due centraline di Pordenone codice 17 (Siap/MICROS) e 3426000 MICROS</t>
  </si>
  <si>
    <t>Tab. 2.34 - Stato civile della sposa e dello sposo prima del matrimonio. Anno 2020</t>
  </si>
  <si>
    <t>Tab. 3.18 - Media mensile della concentrazione di Biossido di azoto (NO2) μg/m3. Anni 2018-2020</t>
  </si>
  <si>
    <t>Tab. 7.1 - Incidenti, morti, feriti, indice di lesività e di mortalità. Comune di Pordenone, Province del FVG e Italia. Anni 2013-2020</t>
  </si>
  <si>
    <t>(1) Indice di lesività stradale: rapporto tra il numero dei feriti e il numero degli incidenti *100.</t>
  </si>
  <si>
    <t>(2) Indice di mortalità stradale: rapporto tra il numero dei morti e il numero degli incidenti*100.</t>
  </si>
  <si>
    <t>Tab. 7.2 - Incidenti stradali per mese ed anno. Anni 2009-2020</t>
  </si>
  <si>
    <t>Tab. 7.3 - Feriti negli incidenti stradali per mese ed anno. Anni 2018-2020</t>
  </si>
  <si>
    <t>Tab. 7.4 - Incidenti stradali suddivisi per numero di feriti. Anni 2019-2020</t>
  </si>
  <si>
    <t>N. incidenti 2019</t>
  </si>
  <si>
    <t>N. incidenti 2020</t>
  </si>
  <si>
    <t>Tab. 7.5 - Incidenti stradali e feriti suddivisi per fascia oraria. Anni 2016 - 2020</t>
  </si>
  <si>
    <t>Tab. 7.6 - Incidenti stradali suddivisi per mese e fascia oraria. Anno 2020</t>
  </si>
  <si>
    <t>Tab. 7.7 - Incidenti stradali suddivisi per giorno della settimana. Anni 2016 - 2020</t>
  </si>
  <si>
    <t>Comp. % 19</t>
  </si>
  <si>
    <t>Comp. % 20</t>
  </si>
  <si>
    <t>Tab. 7.8 - Incidenti stradali suddivisi per giorno della settimana e fascia oraria. Anno 2020</t>
  </si>
  <si>
    <t>Tab. 7.9 - Incidenti stradali per tipo di strada. Anni 2010-2020</t>
  </si>
  <si>
    <t>Tab. 7.10 - Incidenti stradali per condizione meteorologica e del fondo stradale.  Anni 2010-2020</t>
  </si>
  <si>
    <t>Sdruccio-levole</t>
  </si>
  <si>
    <t>Tab. 7.11 - Incidenti stradali, morti e feriti per categoria della strada. Anni 2015-2020</t>
  </si>
  <si>
    <t>Tab. 7.12 - Incidenti stradali, morti e feriti secondo la categoria e il tipo di strada. Anno 2020</t>
  </si>
  <si>
    <t>Tab. 7.13 - Incidenti stradali, feriti e morti per tipo di incidente. Anni 2016 - 2020</t>
  </si>
  <si>
    <t>Tab. 7.14- Incidenti stradali, feriti e morti per tipo di incidente. Valori assoluti, composizione %, indice di lesività e di mortalità. Anno 2020</t>
  </si>
  <si>
    <t>Tab. 7.15 - Veicoli coinvolti in incidenti stradali per tipologia. Anni 2007-2020</t>
  </si>
  <si>
    <t>Comp. % '20</t>
  </si>
  <si>
    <t>Tab. 7.16 - Conducenti di veicoli coinvolti in incidenti stradali per genere. Anni 2010-2020</t>
  </si>
  <si>
    <t>Tab. 7.17 - Conducenti di veicoli coinvolti in incidenti stradali per fasce d'età. Anno 2020</t>
  </si>
  <si>
    <t>minori di 18</t>
  </si>
  <si>
    <t>18-30</t>
  </si>
  <si>
    <t>31-50</t>
  </si>
  <si>
    <t>51-64</t>
  </si>
  <si>
    <t>oltre 65</t>
  </si>
  <si>
    <t>Tab. 7.18 - Conducenti di veicoli coinvolti in incidenti stradali per genere e anni dal primo rilascio della patente.  Anni 2018 e 2020 (valori assoluti e valori percentuali). Incidenza % delle femmine sul totale</t>
  </si>
  <si>
    <t>oltre 40 anni</t>
  </si>
  <si>
    <t>Tab. 7.19 - Conducenti dei veicoli A,B,C per esito dell'incidente (incolume, ferito, morto). Anno 2020</t>
  </si>
  <si>
    <t>incolu-
me</t>
  </si>
  <si>
    <t>Tab. 7.20 -  Conducenti per tipo di veicolo ed esito. Anno 2020</t>
  </si>
  <si>
    <t>% feriti/ totale</t>
  </si>
  <si>
    <t>Auto</t>
  </si>
  <si>
    <t>Moto</t>
  </si>
  <si>
    <t>Tab. 7.21 - Conducenti, passeggeri e pedoni feriti e morti per genere. Anni 2019 e 2020</t>
  </si>
  <si>
    <t>tot</t>
  </si>
  <si>
    <t>Tab. 7.22 - Passeggeri dei veicoli A,B,C per esito dell'incidente (ferito, morto). Anno 2020</t>
  </si>
  <si>
    <t>Tab. 7.23 -  Passeggeri feriti per età. Anni 2019 e 2020</t>
  </si>
  <si>
    <t>Tab. 7.24 -  Passeggeri feriti per tipo di veicolo coinvolto. Anno 2020</t>
  </si>
  <si>
    <t xml:space="preserve"> N.</t>
  </si>
  <si>
    <t>Tab. 7.25 - Pedoni coinvolti  in incidenti stradali per genere. Anni 2014-2020</t>
  </si>
  <si>
    <t>Tab. 7.26 - Pedoni coinvolti  in incidenti stradali per classe d’età. Anni 2010-2019</t>
  </si>
  <si>
    <t>Tab. 7.27 - Pedoni feriti per tipo di veicolo coinvolto. Anno 2020</t>
  </si>
  <si>
    <t>BICICLETTA</t>
  </si>
  <si>
    <t>Tab. 7.28 - Incidenti per via (almeno tre incidenti). Anno 2020</t>
  </si>
  <si>
    <t>Viale Venezia</t>
  </si>
  <si>
    <t>Via Udine</t>
  </si>
  <si>
    <t>Via Montereale</t>
  </si>
  <si>
    <t>Viale Grigoletti</t>
  </si>
  <si>
    <t>AUTOSTRADA Portogruaro-PN</t>
  </si>
  <si>
    <t>Viale Treviso</t>
  </si>
  <si>
    <t>Piazzale Duca d'Aosta</t>
  </si>
  <si>
    <t>Viale Dante</t>
  </si>
  <si>
    <t>Via Piave</t>
  </si>
  <si>
    <t>Via Nuova di Corva</t>
  </si>
  <si>
    <t>Viale Aquileia</t>
  </si>
  <si>
    <t>Via San Quirino</t>
  </si>
  <si>
    <t>Viale Delle Grazie</t>
  </si>
  <si>
    <t>Via Roveredo</t>
  </si>
  <si>
    <t>Via San Giuliano</t>
  </si>
  <si>
    <t>Viale Martelli</t>
  </si>
  <si>
    <t>Tab. 7.29 - Circostanze che hanno dato luogo all'incidente, distinte per i veicoli A e B. Anno 2020</t>
  </si>
  <si>
    <t>incidenti</t>
  </si>
  <si>
    <t>Svoltava a destra regolarmente</t>
  </si>
  <si>
    <t>Svoltava a sinistra regolarmente</t>
  </si>
  <si>
    <t>"  senza rispettare i segnali di divieto di transito o accesso</t>
  </si>
  <si>
    <t xml:space="preserve">Sorpassava regolarmente </t>
  </si>
  <si>
    <t>"  regolarmente per fermarsi o sostare</t>
  </si>
  <si>
    <t>Attraversava ad un passaggio pedonale rispettando i segnali</t>
  </si>
  <si>
    <t>Attraversava ad un passaggio pedonale non rispettando i segnali</t>
  </si>
  <si>
    <t>Attraversava la strada in passaggio pedonale senza semaforo o agente</t>
  </si>
  <si>
    <t>Veicolo fermo in posizione irregolare</t>
  </si>
  <si>
    <t>Pedone</t>
  </si>
  <si>
    <t>caduta di persona da veicolo essersi sistemata inadeguatamente</t>
  </si>
  <si>
    <t>Animale</t>
  </si>
  <si>
    <t>Tab. 7.30 - Parco veicolare nel comune e nella provincia di Pordenone per categoria. Valori assoluti e variazione percentuale. Anni 2016-2020</t>
  </si>
  <si>
    <t>Tab. 7.31 - Consistenza del parco autovetture. Valori assoluti e variazione percentuale. Anni 2010-2020</t>
  </si>
  <si>
    <t>Tab. 7.32 - Tasso di motorizzazione, nel comune e provincia di Pordenone. Anni 2017-2020</t>
  </si>
  <si>
    <t>Tab. 7.33 - Distribuzione del parco autovetture per fascia di anzianità. Anni 2016-2020</t>
  </si>
  <si>
    <t>Tab. 7.34 - Consistenza del parco autovetture secondo l’alimentazione. Anni 2010-2020</t>
  </si>
  <si>
    <t>Tab. 7.35 - Consistenza del parco autovetture secondo l’alimentazione. Variazione percentuale. Anni 2011-2020</t>
  </si>
  <si>
    <t>Tab. 7.36 - Consistenza del parco autovetture secondo la cilindrata. Anni 2010-2020</t>
  </si>
  <si>
    <t>Tab. 7.37 - Consistenza del parco autovetture per normativa Euro. Anni 2010-2020</t>
  </si>
  <si>
    <t>Tab. 7.38 - Altri veicoli per normativa Euro. Anno 2020</t>
  </si>
  <si>
    <t>Tab. 7.39 - Nuove immatricolazioni  (formalità 15 - veicoli nuovi di fabbrica e formalità 17 - veicoli usati) per categoria. Anni 2016-2020</t>
  </si>
  <si>
    <t>Tab. 7.40 - Trasferimenti netti e radiazioni per categoria. Anni 2016-2020</t>
  </si>
  <si>
    <t>Tab. 7.1</t>
  </si>
  <si>
    <t>Incidenti, morti, feriti, indice di lesività e di mortalità. Comune di Pordenone, Province del FVG e Italia. Anni 2013-2020</t>
  </si>
  <si>
    <t>Tab. 7.2</t>
  </si>
  <si>
    <t>Incidenti stradali per mese ed anno. Anni 2009-2020</t>
  </si>
  <si>
    <t>Tab. 7.3</t>
  </si>
  <si>
    <t>Feriti negli incidenti stradali per mese ed anno. Anni 2018-2020</t>
  </si>
  <si>
    <t>Tab. 7.4</t>
  </si>
  <si>
    <t>Incidenti stradali suddivisi per numero di feriti. Anni 2019-2020</t>
  </si>
  <si>
    <t>Tab. 7.5</t>
  </si>
  <si>
    <t>Incidenti stradali e feriti suddivisi per fascia oraria. Anni 2016 - 2020</t>
  </si>
  <si>
    <t>Tab. 7.6</t>
  </si>
  <si>
    <t>Incidenti stradali suddivisi per mese e fascia oraria. Anno 2020</t>
  </si>
  <si>
    <t>Tab. 7.7</t>
  </si>
  <si>
    <t>Incidenti stradali suddivisi per giorno della settimana. Anni 2016 - 2020</t>
  </si>
  <si>
    <t>Tab. 7.8</t>
  </si>
  <si>
    <t>Incidenti stradali suddivisi per giorno della settimana e fascia oraria. Anno 2020</t>
  </si>
  <si>
    <t>Tab. 7.9</t>
  </si>
  <si>
    <t>Incidenti stradali per tipo di strada. Anni 2010-2020</t>
  </si>
  <si>
    <t>Tab. 7.10</t>
  </si>
  <si>
    <t>Incidenti stradali per condizione meteorologica e del fondo stradale.  Anni 2010-2020</t>
  </si>
  <si>
    <t>Tab. 7.11</t>
  </si>
  <si>
    <t>Incidenti stradali, morti e feriti per categoria della strada. Anni 2015-2020</t>
  </si>
  <si>
    <t>Tab. 7.12</t>
  </si>
  <si>
    <t>Incidenti stradali, morti e feriti secondo la categoria e il tipo di strada. Anno 2020</t>
  </si>
  <si>
    <t>Tab. 7.13</t>
  </si>
  <si>
    <t>Incidenti stradali, feriti e morti per tipo di incidente. Anni 2016 - 2020</t>
  </si>
  <si>
    <t>Tab. 7.14</t>
  </si>
  <si>
    <t>Incidenti stradali, feriti e morti per tipo di incidente. Valori assoluti, composizione %, indice di lesività e di mortalità. Anno 2020</t>
  </si>
  <si>
    <t>Tab. 7.15</t>
  </si>
  <si>
    <t>Veicoli coinvolti in incidenti stradali per tipologia. Anni 2007-2020</t>
  </si>
  <si>
    <t>Tab. 7.16</t>
  </si>
  <si>
    <t>Conducenti di veicoli coinvolti in incidenti stradali per genere. Anni 2010-2020</t>
  </si>
  <si>
    <t>Tab. 7.17</t>
  </si>
  <si>
    <t>Conducenti di veicoli coinvolti in incidenti stradali per fasce d'età. Anno 2020</t>
  </si>
  <si>
    <t>Tab. 7.18</t>
  </si>
  <si>
    <t>Conducenti di veicoli coinvolti in incidenti stradali per genere e anni dal primo rilascio della patente. Anni 2018 e 2020 (valori assoluti e valori percentuali). Incidenza % delle femmine sul totale</t>
  </si>
  <si>
    <t>Tab. 7.19</t>
  </si>
  <si>
    <t>Conducenti dei veicoli A,B,C per esito dell'incidente (incolume, ferito, morto). Anno 2020</t>
  </si>
  <si>
    <t>Tab. 7.20</t>
  </si>
  <si>
    <t>Conducenti per tipo di veicolo ed esito. Anno 2020</t>
  </si>
  <si>
    <t>Tab. 7.21</t>
  </si>
  <si>
    <t>Conducenti, passeggeri e pedoni feriti e morti per genere. Anni 2019 e 2020</t>
  </si>
  <si>
    <t>Tab. 7.22</t>
  </si>
  <si>
    <t>Passeggeri dei veicoli A,B,C per esito dell'incidente (ferito, morto). Anno 2020</t>
  </si>
  <si>
    <t>Tab. 7.23</t>
  </si>
  <si>
    <t>Passeggeri feriti per età. Anni 2019 e 2020</t>
  </si>
  <si>
    <t>Tab. 7.24</t>
  </si>
  <si>
    <t>Passeggeri feriti per tipo di veicolo coinvolto. Anno 2020</t>
  </si>
  <si>
    <t>Tab. 7.25</t>
  </si>
  <si>
    <t>Pedoni coinvolti in incidenti stradali per genere. Anni 2014-2020</t>
  </si>
  <si>
    <t>Tab. 7.26</t>
  </si>
  <si>
    <t>Pedoni coinvolti in incidenti stradali per classe d’età. Anni 2010-2019</t>
  </si>
  <si>
    <t>Tab. 7.27</t>
  </si>
  <si>
    <t>Pedoni feriti per tipo di veicolo coinvolto. Anno 2020</t>
  </si>
  <si>
    <t>Tab. 7.28</t>
  </si>
  <si>
    <t>Incidenti per via (almeno tre incidenti). Anno 2020</t>
  </si>
  <si>
    <t>Tab. 7.29</t>
  </si>
  <si>
    <t>Circostanze che hanno dato luogo all'incidente, distinte per i veicoli A e B. Anno 2020</t>
  </si>
  <si>
    <t>Tab. 7.30</t>
  </si>
  <si>
    <t>Parco veicolare nel comune e nella provincia di Pordenone per categoria. Valori assoluti e variazione percentuale. Anni 2016-2020</t>
  </si>
  <si>
    <t>Tab. 7.31</t>
  </si>
  <si>
    <t>Consistenza del parco autovetture. Valori assoluti e variazione percentuale. Anni 2010-2020</t>
  </si>
  <si>
    <t>Tab. 7.32</t>
  </si>
  <si>
    <t>Tasso di motorizzazione, nel comune e provincia di Pordenone. Anni 2017-2020</t>
  </si>
  <si>
    <t>Tab. 7.33</t>
  </si>
  <si>
    <t>Distribuzione del parco autovetture per fascia di anzianità. Anni 2016-2020</t>
  </si>
  <si>
    <t>Tab. 7.34</t>
  </si>
  <si>
    <t>Consistenza del parco autovetture secondo l’alimentazione. Anni 2010-2020</t>
  </si>
  <si>
    <t>Tab. 7.35</t>
  </si>
  <si>
    <t>Consistenza del parco autovetture secondo l’alimentazione. Variazione percentuale. Anni 2011-2020</t>
  </si>
  <si>
    <t>Tab. 7.36</t>
  </si>
  <si>
    <t>Consistenza del parco autovetture secondo la cilindrata. Anni 2010-2020</t>
  </si>
  <si>
    <t>Tab. 7.37</t>
  </si>
  <si>
    <t>Consistenza del parco autovetture per normativa Euro. Anni 2010-2020</t>
  </si>
  <si>
    <t>Tab. 7.38</t>
  </si>
  <si>
    <t>Altri veicoli per normativa Euro. Anno 2020</t>
  </si>
  <si>
    <t>Tab. 7.39</t>
  </si>
  <si>
    <t>Nuove immatricolazioni (formalità 15 - veicoli nuovi di fabbrica e formalità 17 - veicoli usati) per categoria. Anni 2016-2020</t>
  </si>
  <si>
    <t>Tab. 7.40</t>
  </si>
  <si>
    <t>Trasferimenti netti e radiazioni per categoria. Anni 2016-2020</t>
  </si>
  <si>
    <t>Tab. 2.17 - Numero di famiglie anagrafiche al 31 dicembre per numero di componenti. Anni 2019 e 2020</t>
  </si>
  <si>
    <t>Tab. 2.18 - Numero di famiglie anagrafiche con figli minori, per numero di minori. Anno 2020</t>
  </si>
  <si>
    <t>Tab. 2.19 - Nati nel 2020 (residenti) per numero di componenti della propria famiglia. Anno 2020</t>
  </si>
  <si>
    <t>Tab. 2.20 - Nati nel 2020 (residenti). Età dei genitori alla nascita (per classi di età). Età media. Valori assoluti e composizione %. Anno 2020</t>
  </si>
  <si>
    <t>Tab. 2.21 - Nati nel 2020 (residenti). Stato civile della madre e del padre al momento della nascita. Anno 2020</t>
  </si>
  <si>
    <t>Tab. 2.36 - Età della sposa e dello sposo per fasce. Età media. Anno 2020</t>
  </si>
  <si>
    <t>Tab. 2.37 - Differenza di età tra lo sposo e la sposa per fasce. Differenza media. Anno 2020</t>
  </si>
  <si>
    <t>Tab. 2.38 - Numero di divorzi e separazioni che hanno avuto luogo nel Comune di Pordenone. Anni 2019-20</t>
  </si>
  <si>
    <t>Tab. 2.39 - Numero di divorzi e separazioni (art. 6 e art. 12) che hanno avuto luogo nel Comune di Pordenone per mese. Anni 2019 e 2020</t>
  </si>
  <si>
    <t>Tab. 2.40 - Separazioni e divorzi che hanno avuto luogo nel Comune di Pordenone: indicatori vari. Anno 2020</t>
  </si>
  <si>
    <t>Tab. 2.5 - Popolazione residente suddivisa per genere. Variazione percentuale ed assoluta. Incidenza delle femmine sul totale. Anni 1950-2020</t>
  </si>
  <si>
    <r>
      <t>Tab. 2.28 - Iscrizioni da altri comuni italiani (province) per data di registrazione. Graduatoria prime posizioni. Ann</t>
    </r>
    <r>
      <rPr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 xml:space="preserve"> 2019-2020</t>
    </r>
  </si>
  <si>
    <t>Tab. 2.33 - Numero di matrimoni civili e religiosi che hanno avuto luogo nel Comune di Pordenone. Anni 2017-2020</t>
  </si>
  <si>
    <t>Tab. 6.19 - Scuole secondarie di primo grado. Numero di alunni per classe e anno di corso.  Anno 2020</t>
  </si>
  <si>
    <t>Tab. 8.5 - Popolazione residente (15 anni e più) per condizione occupazionale. Comuni della provincia di Pordenone. CENSIMENTO DELLA POPOLAZIONE 2019</t>
  </si>
  <si>
    <t>Tab. 1.1</t>
  </si>
  <si>
    <t>Sindaco e giunta in carica al 31/12/2020</t>
  </si>
  <si>
    <t>Tab. 1.2</t>
  </si>
  <si>
    <t>Consiglio comunale in carica al 31/12/2020</t>
  </si>
  <si>
    <t>Tab. 1.4</t>
  </si>
  <si>
    <t>Tab. 2.1</t>
  </si>
  <si>
    <t>Popolazione residente al 1° gennaio e al 31 dicembre 2020. Valori assoluti e variazione percentuale. Peso del comune di Pordenone rispetto agli altri territori. Confronti territoriali</t>
  </si>
  <si>
    <t>Tab. 2.2</t>
  </si>
  <si>
    <t>Bilancio demografico mensile dei residenti del comune di Pordenone. Anno 2020</t>
  </si>
  <si>
    <t>Tab. 2.3</t>
  </si>
  <si>
    <t>Bilancio demografico mensile dei residenti del comune di Pordenone, per genere. Anno 2020</t>
  </si>
  <si>
    <t>Tab. 2.4</t>
  </si>
  <si>
    <t>Bilancio demografico annuale della popolazione straniera residente nel comune di Pordenone, per genere. Anno 2020</t>
  </si>
  <si>
    <t>Tab. 2.5</t>
  </si>
  <si>
    <t>Popolazione residente suddivisa per genere. Variazione percentuale ed assoluta. Incidenza delle femmine sul totale. Anni 1950-2020</t>
  </si>
  <si>
    <t>Tab. 2.6</t>
  </si>
  <si>
    <t>Stranieri residenti e incidenza sul totale della popolazione. Anni 1997-2020</t>
  </si>
  <si>
    <t>Tab. 2.7</t>
  </si>
  <si>
    <t>Nati, morti e saldo naturale della popolazione residente per genere. Anni 1997-2020</t>
  </si>
  <si>
    <t>Tab. 2.8</t>
  </si>
  <si>
    <t>Nati, morti e saldo naturale della popolazione residente, di cui italiani e stranieri. Anni 2014-2020</t>
  </si>
  <si>
    <t>Tab. 2.9</t>
  </si>
  <si>
    <t>Stranieri che hanno acquisito la cittadinanza italiana. Valore annuale e cumulato. Anni 2012-2020</t>
  </si>
  <si>
    <t>Popolazione totale residente al 1.1.2021 per età e genere</t>
  </si>
  <si>
    <t>Popolazione straniera residente al 1.1.2021 per età e genere</t>
  </si>
  <si>
    <t>Popolazione residente. Classi d’età  0-14  anni e 65 anni e oltre per genere. Anni 2008-2020</t>
  </si>
  <si>
    <t>Stranieri residenti per genere e cittadinanza. Incidenza percentuale delle femmine sul totale. Graduatoria costruita sul totale. Anni 2017-2020</t>
  </si>
  <si>
    <t>Principali dati demografici per circoscrizione anagrafica al 31 dicembre (data protocollo). Anni 2017-2020</t>
  </si>
  <si>
    <t>Popolazione residente nel Comune di Pordenone per stato civile al 31/12/2020</t>
  </si>
  <si>
    <t>Numero di famiglie anagrafiche al 31 dicembre per numero di componenti. Anni 2019 e 2020</t>
  </si>
  <si>
    <t>Numero di famiglie anagrafiche con figli minori, per numero di minori. Anno 2020</t>
  </si>
  <si>
    <t>Nati nel 2020 (residenti) per numero di componenti della propria famiglia. Anno 2020</t>
  </si>
  <si>
    <t>Nati nel 2020 (residenti). Età dei genitori alla nascita (per classi di età). Età media. Valori assoluti e composizione %. Anno 2020</t>
  </si>
  <si>
    <t>Nati nel 2020 (residenti). Stato civile della madre e del padre al momento della nascita. Anno 2020</t>
  </si>
  <si>
    <t>Nati nel 2020 (residenti). Cittadinanza del padre e della madre al momento della nascita. Anno 2020</t>
  </si>
  <si>
    <t>Nati nel 2020 (residenti). Nomi più diffusi distinti tra maschi e femmine. Anno 2020</t>
  </si>
  <si>
    <t>Morti (residenti nel comune di Pordenone) per genere e fascia d'età. Valori assoluti e composizione percentuale. Anno 2020</t>
  </si>
  <si>
    <t>Morti (residenti nel comune di Pordenone) per nazionalità e fascia d'età. Anno 2020</t>
  </si>
  <si>
    <t>Morti (residenti nel comune di Pordenone), in convivenza. Anno 2020</t>
  </si>
  <si>
    <t>Età media dei morti (residenti nel comune di Pordenone), per genere. Anno 2020</t>
  </si>
  <si>
    <t>Iscrizioni da altri comuni italiani (province) per data di registrazione. Graduatoria prime posizioni. Anni 2019-2020</t>
  </si>
  <si>
    <t>Dettaglio: iscrizioni da altri comuni pordenonesi per data di registrazione. Graduatoria prime posizioni. Anni 2019-2020</t>
  </si>
  <si>
    <t>Iscrizioni da altri Paesi. Graduatoria prime posizioni. Anni 2019 e 2020</t>
  </si>
  <si>
    <t>Cancellazioni per altri Paesi. Graduatoria prime posizioni. Anni 2019 e 2020</t>
  </si>
  <si>
    <t>Acquisizione della cittadinanza italiana. Prime 16 nazionalità di provenienza. Anni 2012-2020</t>
  </si>
  <si>
    <t>Numero di matrimoni civili e religiosi che hanno avuto luogo nel Comune di Pordenone. Anni 2017-2020</t>
  </si>
  <si>
    <t>Stato civile della sposa e dello sposo prima del matrimonio. Anno 2020</t>
  </si>
  <si>
    <t>Numero di matrimoni (civili e reliogiosi) che hanno avuto luogo nel Comune di Pordenone, per mese. Anni 2019 e 2020</t>
  </si>
  <si>
    <t>Età della sposa e dello sposo per fasce. Età media. Anno 2020</t>
  </si>
  <si>
    <t>Differenza di età tra lo sposo e la sposa per fasce. Differenza media. Anno 2020</t>
  </si>
  <si>
    <t>Numero di divorzi e separazioni che hanno avuto luogo nel Comune di Pordenone. Anni 2019-20</t>
  </si>
  <si>
    <t>Numero di divorzi e separazioni (art. 6 e art. 12) che hanno avuto luogo nel Comune di Pordenone per mese. Anni 2019 e 2020</t>
  </si>
  <si>
    <t>Separazioni e divorzi che hanno avuto luogo nel Comune di Pordenone: indicatori vari. Anno 2020</t>
  </si>
  <si>
    <t>Criminalità comune. Anni 2017-2020</t>
  </si>
  <si>
    <t>Cause di morte dei residenti del Comune di Pordenone, per genere e fascia di età.  Anno 2019</t>
  </si>
  <si>
    <t>Tab. 2.10</t>
  </si>
  <si>
    <t>Tab. 2.11</t>
  </si>
  <si>
    <t>Tab. 2.12</t>
  </si>
  <si>
    <t>Tab. 2.13</t>
  </si>
  <si>
    <t>Tab. 2.14</t>
  </si>
  <si>
    <t>Tab. 2.15</t>
  </si>
  <si>
    <t>Tab. 2.16</t>
  </si>
  <si>
    <t>Tab. 2.17</t>
  </si>
  <si>
    <t>Tab. 2.18</t>
  </si>
  <si>
    <t>Tab. 2.19</t>
  </si>
  <si>
    <t>Tab. 2.20</t>
  </si>
  <si>
    <t>Tab. 2.21</t>
  </si>
  <si>
    <t>Tab. 2.22</t>
  </si>
  <si>
    <t>Tab. 2.23</t>
  </si>
  <si>
    <t>Tab. 2.24</t>
  </si>
  <si>
    <t>Tab. 2.25</t>
  </si>
  <si>
    <t>Tab. 2.26</t>
  </si>
  <si>
    <t>Tab. 2.27</t>
  </si>
  <si>
    <t>Tab. 2.28</t>
  </si>
  <si>
    <t>Tab. 2.29</t>
  </si>
  <si>
    <t>Tab. 2.30</t>
  </si>
  <si>
    <t>Tab. 2.31</t>
  </si>
  <si>
    <t>Tab. 2.32</t>
  </si>
  <si>
    <t>Tab. 2.33</t>
  </si>
  <si>
    <t>Tab. 2.34</t>
  </si>
  <si>
    <t>Tab. 2.35</t>
  </si>
  <si>
    <t>Tab. 2.36</t>
  </si>
  <si>
    <t>Tab. 2.37</t>
  </si>
  <si>
    <t>Tab. 2.38</t>
  </si>
  <si>
    <t>Tab. 2.39</t>
  </si>
  <si>
    <t>Tab. 2.40</t>
  </si>
  <si>
    <t>Tab. 2.41</t>
  </si>
  <si>
    <t>Tab. 2.42</t>
  </si>
  <si>
    <t>Tab. 3.1</t>
  </si>
  <si>
    <t>Rilevazioni meteorologiche: principali indicatori. Anni 2008-2020</t>
  </si>
  <si>
    <t>Tab. 3.2</t>
  </si>
  <si>
    <t>Numero di giorni con pioggia (almeno 1 millimetro). Anni 2018-2020</t>
  </si>
  <si>
    <t>Tab. 3.3</t>
  </si>
  <si>
    <t>Rilevazioni mensili. Millimetri di pioggia. Somma. Anni 2015-2020</t>
  </si>
  <si>
    <t>Tab. 3.4</t>
  </si>
  <si>
    <t>Rilevazioni mensili. Pioggia massima in mm (dato giornaliero estremo). Anni 2015-2020</t>
  </si>
  <si>
    <t>Tab. 3.5</t>
  </si>
  <si>
    <t>Rilevazioni mensili. Temperature medie in C°. Valori medi. Anni 2008-2020</t>
  </si>
  <si>
    <t>Tab. 3.6</t>
  </si>
  <si>
    <t>Rilevazioni mensili. Temperature minime in C°. Valori medi. Anni 2008-2020</t>
  </si>
  <si>
    <t>Tab. 3.7</t>
  </si>
  <si>
    <t>Rilevazioni mensili. Temperature massime in C°. Valori medi. Anni 2008-2020</t>
  </si>
  <si>
    <t>Tab. 3.8</t>
  </si>
  <si>
    <t>Rilevazioni mensili. Temperature minime in C°. Valori estremi. Anni 2008-2020</t>
  </si>
  <si>
    <t>Tab. 3.9</t>
  </si>
  <si>
    <t>Rilevazioni mensili. Temperature massime in C°. Valori estremi. Anni 2008-2020</t>
  </si>
  <si>
    <t>Tab. 3.10</t>
  </si>
  <si>
    <t>Rilevazioni mensili. Vento medio in chilometri all'ora. Valori medi. Anni 2015-2020</t>
  </si>
  <si>
    <t>Tab. 3.11</t>
  </si>
  <si>
    <t>Rilevazioni mensili. Vento massimo in KM all'ora. Valori estremi. Anni 2015-2020</t>
  </si>
  <si>
    <t>Tab. 3.12</t>
  </si>
  <si>
    <t>Rilevazioni mensili. Umidità media (dati percentuali). Valori medi. Anni 2015-2020</t>
  </si>
  <si>
    <t>Tab. 3.13</t>
  </si>
  <si>
    <t>Rilevazioni mensili. Radiazione media  in KJ/m2. Valori medi. Anni 2015-2020</t>
  </si>
  <si>
    <t>Tab. 3.14</t>
  </si>
  <si>
    <t>Principali inquinanti. Concentrazione media annua in  μg/m3.  AnnI 2019 e 2020</t>
  </si>
  <si>
    <t>Tab. 3.15</t>
  </si>
  <si>
    <t>Polveri sottili (PM10): numero di giorni di superamento del Valore Limite UE per la protezione della salute umana e concentrazione media annua in  μg/m3. Anni 2014 - 2020</t>
  </si>
  <si>
    <t>Tab. 3.16</t>
  </si>
  <si>
    <t>Media mensile della concentrazione di Polveri sottili (PM10)  μg/m3. Anni 2015-2020</t>
  </si>
  <si>
    <t>Tab. 3.17</t>
  </si>
  <si>
    <t>Media mensile della concentrazione di Polveri sottili (PM2,5) μg/m3. Anni 2018-2020</t>
  </si>
  <si>
    <t>Tab. 3.18</t>
  </si>
  <si>
    <t>Media mensile della concentrazione di Biossido di azoto (NO2) μg/m3. Anni 2018-2020</t>
  </si>
  <si>
    <t>Tab. 3.19</t>
  </si>
  <si>
    <t>Polveri sottili (PM10 ). Media giornaliera in microgrammi/m³. Pordenone Centro. Anno 2020</t>
  </si>
  <si>
    <t>Tab. 3.20</t>
  </si>
  <si>
    <t>Polveri sottili (PM2,5 ). Media giornaliera in microgrammi/m³. Pordenone Centro. Anno 2020</t>
  </si>
  <si>
    <t>Tab. 3.21</t>
  </si>
  <si>
    <t>Biossido di azoto (NO2). Media giornaliera in microgrammi/m³. Pordenone Centro. Anno 2020</t>
  </si>
  <si>
    <t>Tab. 3.22</t>
  </si>
  <si>
    <t>OZONO O3. Medie mobili giornaliere (trascinate su 8 ore) massime, in microgrammi/m³. Stazione di Porcia. Anno 2020</t>
  </si>
  <si>
    <t>Tab. 3.23</t>
  </si>
  <si>
    <t>Numero di alberi censiti. Anni 2016-2020</t>
  </si>
  <si>
    <t>Tab. 3.24</t>
  </si>
  <si>
    <t>Verde Urbano del Comune di Pordenone. Anni 2019-2020</t>
  </si>
  <si>
    <t>Tab. 3.25</t>
  </si>
  <si>
    <t>Rifiuti: numero di utenze. Anni 2016-2020</t>
  </si>
  <si>
    <t>Tab. 3.26</t>
  </si>
  <si>
    <t>Acqua erogata e unità servite. Anni 2016 -2020</t>
  </si>
  <si>
    <t>Tab. 4.2</t>
  </si>
  <si>
    <t>Imprese, autorizzazioni commerciali per superficie di vendita e autorizzazioni al commercio su aree pubbliche. Anni 2012-2020</t>
  </si>
  <si>
    <t>Tab. 4.3</t>
  </si>
  <si>
    <t>Sedi di imprese attive per settore di attività economica. Anni 2012–2020</t>
  </si>
  <si>
    <t>Tab. 4.4</t>
  </si>
  <si>
    <t>Sedi di imprese attive, registrate e loro addetti per settore economico. Anno 2020</t>
  </si>
  <si>
    <t>Tab. 4.5</t>
  </si>
  <si>
    <t>Unità locali attive e registrate e loro addetti per settore economico. Anno 2020</t>
  </si>
  <si>
    <t>Tab. 4.6</t>
  </si>
  <si>
    <t>Sedi di imprese artigiane attive per settore di attività economica. Composizione percentuale e incidenza delle imprese artigiane sul totale delle imprese. Anno 2020</t>
  </si>
  <si>
    <t>Tab. 4.7</t>
  </si>
  <si>
    <t>Imprese attive per settore e divisione. Anni 2016-2020</t>
  </si>
  <si>
    <t>Tab. 4.8</t>
  </si>
  <si>
    <t>Imprese attive per valore della produzione. Anni 2012-2020</t>
  </si>
  <si>
    <t>Tab. 4.9</t>
  </si>
  <si>
    <t>Imprese attive per natura giuridica. Anni 2012-2020</t>
  </si>
  <si>
    <t>Tab. 4.10</t>
  </si>
  <si>
    <t>Persone con cariche in imprese (titolari, soci, amministratori, altre cariche) per classe di età. Anni 2019 e 2020</t>
  </si>
  <si>
    <t>Tab. 4.11</t>
  </si>
  <si>
    <t>Persone con cariche in imprese (titolari, soci, amministratori, altre cariche) per nazionalità. Anni 2019 e 2020</t>
  </si>
  <si>
    <t>Tab. 4.12</t>
  </si>
  <si>
    <t>Popolazione residente (15 anni e più) per condizione occupazionale. Confronti territoriali. CENSIMENTO DELLA POPOLAZIONE 2019</t>
  </si>
  <si>
    <t>Tab. 4.13</t>
  </si>
  <si>
    <t>Popolazione residente (15 anni e più), per condizione occupazionale e genere. CENSIMENTO DELLA POPOLAZIONE 2018 e 2019</t>
  </si>
  <si>
    <t>Tab. 4.14</t>
  </si>
  <si>
    <t>Popolazione residente straniera (15 anni e più) per condizione occupazionale. Confronti territoriali. CENSIMENTO DELLA POPOLAZIONE 2019</t>
  </si>
  <si>
    <t>Tab. 4.15</t>
  </si>
  <si>
    <t>Tab. 4.16</t>
  </si>
  <si>
    <t>Numero dei Contribuenti per le principali variabili IRPEF. Comune di Pordenone. Anni d’imposta 2014-2019. Frequenza</t>
  </si>
  <si>
    <t>Tab. 4.17</t>
  </si>
  <si>
    <t>Ammontare in Euro dei Redditi ( R. ) dei contribuenti. Principali variabili IRPEF. Comune di Pordenone. Anni d’imposta 2014-2019. Ammontare</t>
  </si>
  <si>
    <t>Tab. 4.18</t>
  </si>
  <si>
    <t>Strutture ricettive per tipologia. Anni 2015-2020</t>
  </si>
  <si>
    <t>Tab. 4.19</t>
  </si>
  <si>
    <t>Tab. 4.20</t>
  </si>
  <si>
    <t>ARRIVI di turisti italiani e stranieri nel comune di Pordenone, variazione e composizione percentuale. Anni 2007-2020</t>
  </si>
  <si>
    <t>Tab. 4.21</t>
  </si>
  <si>
    <t>PRESENZE di turisti italiani e stranieri nel comune di Pordenone, variazione e composizione percentuale. Anni 2007-2020</t>
  </si>
  <si>
    <t>Tab. 4.22</t>
  </si>
  <si>
    <t>PERMANENZA MEDIA in giorni dei turisti italiani e stranieri. Anni 2007-2020</t>
  </si>
  <si>
    <t>Tab. 4.23</t>
  </si>
  <si>
    <t>Arrivi e presenze di turisti italiani e stranieri negli esercizi alberghieri e complementari. Comune di Pordenone. Anni 2017-2020</t>
  </si>
  <si>
    <t>Tab. 4.24</t>
  </si>
  <si>
    <t>Arrivi e presenze di turisti italiani e stranieri per mese. Comune Pordenone. Anni 2017-2020</t>
  </si>
  <si>
    <t>Tab. 4.25</t>
  </si>
  <si>
    <t>Arrivi di turisti italiani per regione di provenienza. Graduatoria. Comune di Pordenone. Valori assoluti, variazione e composizione percentuale. Anni 2015-2020</t>
  </si>
  <si>
    <t>Tab. 4.26</t>
  </si>
  <si>
    <t>Presenze di turisti italiani per regione di provenienza. Graduatoria. Valori, variazione e composizione percentuale . Anni 2015-2020</t>
  </si>
  <si>
    <t>Tab. 4.27</t>
  </si>
  <si>
    <t>ARRIVI di turisti stranieri per Paese di provenienza. Comune di Pordenone. Var. e composizione %. Anni 2015-2020</t>
  </si>
  <si>
    <t>Tab. 4.28</t>
  </si>
  <si>
    <t>PRESENZE di turisti stranieri per Paese di provenienza. Comune di Pordenone. Var. e composizione %. Anni 2015-2020</t>
  </si>
  <si>
    <t>Imprese registrate, attive e artigiane. Valori assoluti, variazione. Anni 2012-2020</t>
  </si>
  <si>
    <t>Tab. 4.1</t>
  </si>
  <si>
    <t>Tab. 5.1</t>
  </si>
  <si>
    <t>Prezzi al consumo per l'intera collettività (NIC). Dati mensili. Variazioni percentuali tendenziali. Comune di Pordenone e Italia. Anni 2018-2020</t>
  </si>
  <si>
    <t>Tab. 5.2</t>
  </si>
  <si>
    <t>Prezzi al consumo per l'intera collettività  (NIC). Dati mensili. Variazioni percentuali congiunturali. Comune di Pordenone e Italia. Anni 2018-2020</t>
  </si>
  <si>
    <t>Tab. 5.3</t>
  </si>
  <si>
    <t>Prezzi al consumo per le famiglie di operai e impiegati (FOI) SENZA TABACCHI. Dati mensili. Variazioni percentuali tendenziali. Comune di Pordenone e Italia. Anni 2018-2020</t>
  </si>
  <si>
    <t>Tab. 5.4</t>
  </si>
  <si>
    <t>Prezzi al consumo per le famiglie di operai e impiegati (FOI) SENZA TABACCHI. Dati mensili. Variazioni percentuali congiunturali. Comune di Pordenone e Italia. Anni 2018-2020</t>
  </si>
  <si>
    <t>Tab. 5.5</t>
  </si>
  <si>
    <t>Prezzi al consumo per l'intera collettività  (NIC). Indice e variazioni percentuali tendenziali per capitoli di spesa. Comune di Pordenone e Italia. Anni 2018 - 2020</t>
  </si>
  <si>
    <t>Tab. 5.6</t>
  </si>
  <si>
    <t>Prezzi al consumo per le famiglie di operai e impiegati (FOI). Indice e variazioni annue per capitoli di spesa. Comune di Pordenone e Italia. Anni 2018 - 2020</t>
  </si>
  <si>
    <t>Tab. 6.1</t>
  </si>
  <si>
    <t>Tab. 6.2</t>
  </si>
  <si>
    <t>Tab. 6.3</t>
  </si>
  <si>
    <t>Tab. 6.4</t>
  </si>
  <si>
    <t>Tab. 6.5</t>
  </si>
  <si>
    <t>Tab. 6.6</t>
  </si>
  <si>
    <t>Tab. 6.7</t>
  </si>
  <si>
    <t>Tab. 6.8</t>
  </si>
  <si>
    <t>Tab. 6.9</t>
  </si>
  <si>
    <t>Tab. 6.10</t>
  </si>
  <si>
    <t>Scuole primarie. Iscritti per Istituto. Anni 2017-2020</t>
  </si>
  <si>
    <t>Tab. 6.11</t>
  </si>
  <si>
    <t>Scuole primarie. Numero di classi per Istituto. Anni 2017-2020</t>
  </si>
  <si>
    <t>Tab. 6.12</t>
  </si>
  <si>
    <t>Scuole primarie. Iscritti per Istituto e anno di corso. Anno 2020</t>
  </si>
  <si>
    <t>Tab. 6.13</t>
  </si>
  <si>
    <t>Scuole primarie. Numero di classi per Istituto e anno di corso. Anno 2020</t>
  </si>
  <si>
    <t>Tab. 6.14</t>
  </si>
  <si>
    <t>Scuole primarie. Numero di alunni per classe e anno di corso. Anno 2020</t>
  </si>
  <si>
    <t>Tab. 6.15</t>
  </si>
  <si>
    <t>Scuole primarie. Iscritti (residenti, non residenti, italiani, stranieri).  Anni 2019-2020</t>
  </si>
  <si>
    <t>Tab. 6.16</t>
  </si>
  <si>
    <t>Scuole secondarie di primo grado. Iscritti.  Anni 2017-2020</t>
  </si>
  <si>
    <t>Tab. 6.17</t>
  </si>
  <si>
    <t>Scuole secondarie di primo grado. Iscritti per anno di corso. Anno 2020</t>
  </si>
  <si>
    <t>Tab. 6.18</t>
  </si>
  <si>
    <t>Scuole secondarie di primo grado. Numero di classi per anno di corso. Anno 2020</t>
  </si>
  <si>
    <t>Tab. 6.19</t>
  </si>
  <si>
    <t>cuole secondarie di primo grado. Numero di alunni per classe e anno di corso.  Anno 2020</t>
  </si>
  <si>
    <t>Tab. 6.20</t>
  </si>
  <si>
    <t>Scuole secondarie di primo grado. Iscritti (residenti, non residenti, italiani, stranieri).  Anni 2017-2020</t>
  </si>
  <si>
    <t>Tab. 6.21</t>
  </si>
  <si>
    <t>Scuole statali secondarie di secondo grado. Iscritti per Istituto. Anni 2017-2020</t>
  </si>
  <si>
    <t>Tab. 6.22</t>
  </si>
  <si>
    <t>Scuole statali secondarie di secondo grado. Iscritti per Istituto e anno di corso. Anno scolastico 2020 - 21</t>
  </si>
  <si>
    <t>Tab. 6.23</t>
  </si>
  <si>
    <t>Scuole statali secondarie di secondo grado. Numero di classi per Istituto e anno di corso.  Anno scolastico 2020 - 21</t>
  </si>
  <si>
    <t>Tab. 6.24</t>
  </si>
  <si>
    <t>Scuole statali secondarie di secondo grado. Numero di alunni per classe e anno di corso.  Anno scolastico 2020 -21</t>
  </si>
  <si>
    <t>Tab. 6.25</t>
  </si>
  <si>
    <t>Scuole secondarie di secondo grado. Iscritti (residenti, non residenti, italiani, stranieri).  Anni 2017-2020</t>
  </si>
  <si>
    <t>Tab. 6.26</t>
  </si>
  <si>
    <t>Università degli Studi di Trieste e di Udine - polo di Pordenone.  Iscritti per corso di laurea. Anni 2017-2020</t>
  </si>
  <si>
    <t>Tab. 6.27</t>
  </si>
  <si>
    <t>Università degli Studi di Trieste e di Udine - polo di Pordenone. Laureati per corso di laurea. Anni 2016-2019</t>
  </si>
  <si>
    <t>Elenco delle scuole pubbliche e paritarie esistenti. Anno 2020</t>
  </si>
  <si>
    <t>Iscritti alle scuole pubbliche e paritarie di ogni ordine e grado. Anni 1990-2020</t>
  </si>
  <si>
    <t>Scuole dell’infanzia, primarie e secondarie di primo grado. Unità scolastiche e iscritti per circoscrizione. Anni 2017-2020</t>
  </si>
  <si>
    <t>Scuole dell’infanzia pubbliche e paritarie. Iscritti per Istituto.  Anni 2017-2020</t>
  </si>
  <si>
    <t>Scuole dell’infanzia pubbliche e paritarie. Iscritti (residenti, non residenti, italiani, stranieri).  Anni 2019-2020</t>
  </si>
  <si>
    <t>Tab. 4.1 - Imprese registrate, attive e artigiane. Valori assoluti, variazione. Anni 2012-2020</t>
  </si>
  <si>
    <t>Popolazione residente, nel comune di Pordenone e nelle province del FVG. Spostamenti per studio o  lavoro, per genere. Anno 2019. CENSIMENTO DELLA POPOLAZIONE 2019</t>
  </si>
  <si>
    <t xml:space="preserve">Tab. 6.1 - Popolazione residente con almeno 9 anni per titolo di studio e genere. Confronti territoriali. Censimento permanente della popolazione.  Anno 2019. </t>
  </si>
  <si>
    <t xml:space="preserve">Tab. 6.2 - Popolazione residente con almeno 9 anni per titolo di studio, per genere. Composizione percentuale. Confronti territoriali. Censimento permanente della popolazione.  Anno 2019. </t>
  </si>
  <si>
    <t xml:space="preserve">Tab. 6.3 - Popolazione residente di età 25-49 anni e 50-64 anni per titolo di studio. Confronti territoriali. Valori assoluti e percentuali. Censimento permanente della popolazione.  Anno 2019. </t>
  </si>
  <si>
    <t xml:space="preserve">Tab. 6.4 - Popolazione straniera residente con almeno 9 anni per titolo di studio. Confronti territoriali. Valori assoluti e percentuali. Censimento permanente della popolazione.  Anno 2019. </t>
  </si>
  <si>
    <t>Popolazione residente con almeno 9 anni per titolo di studio e genere. Confronti territoriali. Censimento permanente della popolazione.  Anno 2019.</t>
  </si>
  <si>
    <t>Popolazione residente con almeno 9 anni per titolo di studio, per genere. Composizione percentuale. Confronti territoriali. Censimento permanente della popolazione.  Anno 2019.</t>
  </si>
  <si>
    <t>Popolazione residente di età 25-49 anni e 50-64 anni per titolo di studio. Confronti territoriali. Valori assoluti e percentuali. Censimento permanente della popolazione.  Anno 2019.</t>
  </si>
  <si>
    <t>Popolazione straniera residente con almeno 9 anni per titolo di studio. Confronti territoriali. Valori assoluti e percentuali. Censimento permanente della popolazione.  Anno 2019.</t>
  </si>
  <si>
    <t>Tab. 8.1</t>
  </si>
  <si>
    <t>Popolazione residente, superficie e densità abitativa. Comuni della provincia di Pordenone. Anni 2013-2020</t>
  </si>
  <si>
    <t>Tab. 8.2</t>
  </si>
  <si>
    <t>Stranieri residenti e incidenza percentuale sul totale della popolazione nel 2019. Comuni della provincia di Pordenone. Anni 2013-2020</t>
  </si>
  <si>
    <t>Tab. 8.3</t>
  </si>
  <si>
    <t>Bilancio demografico della popolazione straniera residente. Anno 2020</t>
  </si>
  <si>
    <t>Tab. 8.4</t>
  </si>
  <si>
    <t>Principali indicatori demografici della provincia di Pordenone. Anni 2012-2020</t>
  </si>
  <si>
    <t>Tab. 8.5</t>
  </si>
  <si>
    <t>Popolazione residente (15 anni e più) per condizione occupazionale. Comuni della provincia di Pordenone. CENSIMENTO DELLA POPOLAZIONE 2019</t>
  </si>
  <si>
    <t>Tab. 8.6</t>
  </si>
  <si>
    <t>Principali dati riguardanti il mercato del lavoro. Dati provinciali.  Anni 2007-2020</t>
  </si>
  <si>
    <t>Indicatori demografici del 2020</t>
  </si>
  <si>
    <t>Tab. 2.10 - Indicatori demografici del 2020</t>
  </si>
  <si>
    <t>Tab. 2.35 - Numero di matrimoni (civili e religiosi) che hanno avuto luogo nel Comune di Pordenone, per mese. Anni 2019 e 2020</t>
  </si>
  <si>
    <t>Tab. 3.20 - Polveri sottili (PM2,5). Media giornaliera in microgrammi/m³. Pordenone Centro. Anno 2020</t>
  </si>
  <si>
    <r>
      <t>Tab. 3.19 - Polveri sottili (PM</t>
    </r>
    <r>
      <rPr>
        <b/>
        <vertAlign val="super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>). Media giornaliera in microgrammi/m³. Pordenone Centro. Anno 2020</t>
    </r>
  </si>
  <si>
    <t xml:space="preserve">Pietro Colussi  </t>
  </si>
  <si>
    <t xml:space="preserve">Serafina Leuzzi (Pres. Gruppo consiliare) </t>
  </si>
  <si>
    <r>
      <rPr>
        <b/>
        <sz val="11"/>
        <rFont val="Calibri"/>
        <family val="2"/>
        <scheme val="minor"/>
      </rPr>
      <t>Tab. 6.26 -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Università degli Studi di Trieste e di Udine - polo di Pordenone, ISIA Roma Design, Fondazione Kennedy.  Iscritti per corso di laurea. Anni 2017-2020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</si>
</sst>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_-* #,##0\ _€_-;\-* #,##0\ _€_-;_-* &quot;-&quot;??\ _€_-;_-@_-"/>
    <numFmt numFmtId="168" formatCode="#,##0_ ;\-#,##0\ "/>
    <numFmt numFmtId="169" formatCode="_-&quot;€&quot;\ * #,##0.00_-;\-&quot;€&quot;\ * #,##0.00_-;_-&quot;€&quot;\ * &quot;-&quot;??_-;_-@_-"/>
    <numFmt numFmtId="170" formatCode="_(* #,##0_);_(* \(#,##0\);_(* &quot;-&quot;_);_(@_)"/>
    <numFmt numFmtId="171" formatCode="_(&quot;$&quot;* #,##0_);_(&quot;$&quot;* \(#,##0\);_(&quot;$&quot;* &quot;-&quot;_);_(@_)"/>
    <numFmt numFmtId="172" formatCode="#,##0.0_ ;\-#,##0.0\ "/>
    <numFmt numFmtId="173" formatCode="_-* #,##0.0_-;\-* #,##0.0_-;_-* &quot;-&quot;_-;_-@_-"/>
    <numFmt numFmtId="174" formatCode="_-* #,##0.00_-;\-* #,##0.00_-;_-* &quot;-&quot;_-;_-@_-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.5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b/>
      <sz val="11.5"/>
      <name val="Calibri"/>
      <family val="2"/>
      <scheme val="minor"/>
    </font>
    <font>
      <i/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1C2024"/>
      <name val="Calibri"/>
      <family val="2"/>
      <scheme val="minor"/>
    </font>
    <font>
      <sz val="10"/>
      <color rgb="FF1C2024"/>
      <name val="Calibri"/>
      <family val="2"/>
      <scheme val="minor"/>
    </font>
    <font>
      <b/>
      <sz val="11"/>
      <color rgb="FF1C2024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MS Sans Serif"/>
      <family val="2"/>
    </font>
    <font>
      <b/>
      <sz val="9"/>
      <name val="MS Sans Serif"/>
      <family val="2"/>
    </font>
    <font>
      <b/>
      <sz val="10"/>
      <name val="Arial"/>
      <family val="2"/>
    </font>
    <font>
      <b/>
      <i/>
      <sz val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4" tint="0.39997558519241921"/>
      </top>
      <bottom/>
      <diagonal/>
    </border>
  </borders>
  <cellStyleXfs count="24">
    <xf numFmtId="0" fontId="0" fillId="0" borderId="0"/>
    <xf numFmtId="0" fontId="31" fillId="0" borderId="0"/>
    <xf numFmtId="164" fontId="36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9" fillId="0" borderId="0"/>
    <xf numFmtId="41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3" fillId="0" borderId="0"/>
    <xf numFmtId="0" fontId="8" fillId="0" borderId="0"/>
    <xf numFmtId="0" fontId="7" fillId="0" borderId="0"/>
    <xf numFmtId="0" fontId="5" fillId="0" borderId="0"/>
    <xf numFmtId="0" fontId="36" fillId="0" borderId="0"/>
    <xf numFmtId="0" fontId="31" fillId="0" borderId="0"/>
    <xf numFmtId="0" fontId="62" fillId="0" borderId="0"/>
    <xf numFmtId="49" fontId="66" fillId="0" borderId="43">
      <alignment vertical="center" wrapText="1"/>
    </xf>
    <xf numFmtId="0" fontId="67" fillId="0" borderId="0"/>
    <xf numFmtId="0" fontId="68" fillId="0" borderId="0" applyNumberFormat="0" applyFill="0" applyBorder="0" applyAlignment="0" applyProtection="0"/>
    <xf numFmtId="0" fontId="31" fillId="0" borderId="0"/>
    <xf numFmtId="0" fontId="4" fillId="0" borderId="0"/>
    <xf numFmtId="0" fontId="3" fillId="0" borderId="0"/>
    <xf numFmtId="0" fontId="78" fillId="0" borderId="0"/>
  </cellStyleXfs>
  <cellXfs count="1191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165" fontId="10" fillId="0" borderId="0" xfId="0" applyNumberFormat="1" applyFont="1"/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3" fontId="11" fillId="0" borderId="0" xfId="0" applyNumberFormat="1" applyFont="1" applyAlignment="1">
      <alignment horizontal="right" wrapText="1"/>
    </xf>
    <xf numFmtId="0" fontId="15" fillId="0" borderId="0" xfId="0" applyFont="1"/>
    <xf numFmtId="3" fontId="11" fillId="0" borderId="0" xfId="0" applyNumberFormat="1" applyFont="1" applyAlignment="1">
      <alignment horizontal="center" wrapText="1"/>
    </xf>
    <xf numFmtId="3" fontId="10" fillId="0" borderId="0" xfId="0" applyNumberFormat="1" applyFont="1"/>
    <xf numFmtId="0" fontId="10" fillId="0" borderId="0" xfId="0" applyFont="1" applyFill="1"/>
    <xf numFmtId="0" fontId="15" fillId="0" borderId="0" xfId="0" applyFont="1" applyBorder="1"/>
    <xf numFmtId="165" fontId="11" fillId="0" borderId="0" xfId="0" applyNumberFormat="1" applyFont="1" applyAlignment="1">
      <alignment horizontal="right" wrapText="1"/>
    </xf>
    <xf numFmtId="0" fontId="15" fillId="0" borderId="0" xfId="0" applyFont="1" applyBorder="1" applyAlignment="1">
      <alignment wrapText="1"/>
    </xf>
    <xf numFmtId="0" fontId="14" fillId="0" borderId="0" xfId="0" applyFont="1"/>
    <xf numFmtId="0" fontId="10" fillId="0" borderId="0" xfId="0" applyFont="1" applyAlignment="1">
      <alignment horizontal="center"/>
    </xf>
    <xf numFmtId="0" fontId="20" fillId="0" borderId="0" xfId="0" applyFont="1"/>
    <xf numFmtId="0" fontId="23" fillId="0" borderId="0" xfId="0" applyFont="1"/>
    <xf numFmtId="0" fontId="13" fillId="0" borderId="0" xfId="0" applyFont="1" applyAlignment="1"/>
    <xf numFmtId="166" fontId="10" fillId="0" borderId="0" xfId="0" applyNumberFormat="1" applyFont="1" applyAlignment="1"/>
    <xf numFmtId="0" fontId="10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0" fillId="0" borderId="0" xfId="0" applyFont="1" applyBorder="1" applyAlignment="1">
      <alignment vertical="center"/>
    </xf>
    <xf numFmtId="0" fontId="13" fillId="0" borderId="0" xfId="0" applyFont="1" applyBorder="1"/>
    <xf numFmtId="0" fontId="20" fillId="0" borderId="0" xfId="0" applyFont="1" applyBorder="1"/>
    <xf numFmtId="0" fontId="19" fillId="0" borderId="0" xfId="0" applyFont="1" applyFill="1" applyBorder="1"/>
    <xf numFmtId="0" fontId="19" fillId="0" borderId="0" xfId="0" applyFont="1"/>
    <xf numFmtId="0" fontId="10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/>
    <xf numFmtId="0" fontId="37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35" fillId="0" borderId="0" xfId="0" applyFont="1"/>
    <xf numFmtId="0" fontId="15" fillId="0" borderId="0" xfId="0" applyFont="1" applyFill="1" applyBorder="1" applyAlignment="1">
      <alignment wrapText="1"/>
    </xf>
    <xf numFmtId="0" fontId="37" fillId="0" borderId="0" xfId="0" applyFont="1"/>
    <xf numFmtId="0" fontId="21" fillId="0" borderId="1" xfId="0" applyFont="1" applyBorder="1" applyAlignment="1">
      <alignment horizontal="center" vertical="center" wrapText="1"/>
    </xf>
    <xf numFmtId="167" fontId="15" fillId="0" borderId="0" xfId="2" applyNumberFormat="1" applyFont="1" applyFill="1" applyBorder="1"/>
    <xf numFmtId="0" fontId="10" fillId="0" borderId="0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1" fontId="15" fillId="0" borderId="9" xfId="0" applyNumberFormat="1" applyFont="1" applyBorder="1" applyAlignment="1">
      <alignment horizontal="left"/>
    </xf>
    <xf numFmtId="0" fontId="10" fillId="0" borderId="9" xfId="0" applyFont="1" applyFill="1" applyBorder="1"/>
    <xf numFmtId="165" fontId="10" fillId="0" borderId="9" xfId="0" applyNumberFormat="1" applyFont="1" applyFill="1" applyBorder="1"/>
    <xf numFmtId="165" fontId="10" fillId="0" borderId="9" xfId="0" applyNumberFormat="1" applyFont="1" applyBorder="1"/>
    <xf numFmtId="0" fontId="10" fillId="0" borderId="9" xfId="0" applyFont="1" applyBorder="1"/>
    <xf numFmtId="0" fontId="15" fillId="0" borderId="9" xfId="0" applyFont="1" applyFill="1" applyBorder="1"/>
    <xf numFmtId="0" fontId="15" fillId="0" borderId="9" xfId="0" applyFont="1" applyBorder="1"/>
    <xf numFmtId="0" fontId="15" fillId="0" borderId="9" xfId="0" applyFont="1" applyBorder="1" applyAlignment="1"/>
    <xf numFmtId="3" fontId="10" fillId="0" borderId="9" xfId="0" applyNumberFormat="1" applyFont="1" applyBorder="1" applyAlignment="1">
      <alignment horizontal="right" wrapText="1"/>
    </xf>
    <xf numFmtId="3" fontId="15" fillId="0" borderId="9" xfId="0" applyNumberFormat="1" applyFont="1" applyBorder="1" applyAlignment="1">
      <alignment horizontal="right" wrapText="1"/>
    </xf>
    <xf numFmtId="3" fontId="10" fillId="0" borderId="9" xfId="0" applyNumberFormat="1" applyFont="1" applyBorder="1"/>
    <xf numFmtId="3" fontId="30" fillId="0" borderId="9" xfId="0" applyNumberFormat="1" applyFont="1" applyBorder="1"/>
    <xf numFmtId="0" fontId="10" fillId="0" borderId="11" xfId="0" applyFont="1" applyFill="1" applyBorder="1"/>
    <xf numFmtId="165" fontId="10" fillId="0" borderId="11" xfId="0" applyNumberFormat="1" applyFont="1" applyFill="1" applyBorder="1"/>
    <xf numFmtId="165" fontId="10" fillId="0" borderId="11" xfId="0" applyNumberFormat="1" applyFont="1" applyBorder="1"/>
    <xf numFmtId="0" fontId="10" fillId="0" borderId="11" xfId="0" applyFont="1" applyBorder="1"/>
    <xf numFmtId="0" fontId="10" fillId="0" borderId="11" xfId="0" applyFont="1" applyBorder="1" applyAlignment="1">
      <alignment horizontal="left" wrapText="1"/>
    </xf>
    <xf numFmtId="3" fontId="10" fillId="0" borderId="11" xfId="0" applyNumberFormat="1" applyFont="1" applyBorder="1"/>
    <xf numFmtId="3" fontId="10" fillId="0" borderId="11" xfId="0" applyNumberFormat="1" applyFont="1" applyBorder="1" applyAlignment="1">
      <alignment horizontal="right" wrapText="1"/>
    </xf>
    <xf numFmtId="165" fontId="10" fillId="0" borderId="0" xfId="0" applyNumberFormat="1" applyFont="1" applyBorder="1"/>
    <xf numFmtId="167" fontId="10" fillId="0" borderId="9" xfId="2" applyNumberFormat="1" applyFont="1" applyFill="1" applyBorder="1" applyAlignment="1">
      <alignment horizontal="right" wrapText="1"/>
    </xf>
    <xf numFmtId="167" fontId="15" fillId="0" borderId="9" xfId="2" applyNumberFormat="1" applyFont="1" applyFill="1" applyBorder="1" applyAlignment="1">
      <alignment horizontal="right" wrapText="1"/>
    </xf>
    <xf numFmtId="167" fontId="10" fillId="0" borderId="11" xfId="2" applyNumberFormat="1" applyFont="1" applyFill="1" applyBorder="1" applyAlignment="1">
      <alignment horizontal="right" wrapText="1"/>
    </xf>
    <xf numFmtId="167" fontId="15" fillId="0" borderId="11" xfId="2" applyNumberFormat="1" applyFont="1" applyFill="1" applyBorder="1" applyAlignment="1">
      <alignment horizontal="right" wrapText="1"/>
    </xf>
    <xf numFmtId="0" fontId="19" fillId="0" borderId="0" xfId="0" applyFont="1" applyBorder="1"/>
    <xf numFmtId="0" fontId="19" fillId="0" borderId="0" xfId="0" applyFont="1" applyAlignment="1">
      <alignment vertical="top"/>
    </xf>
    <xf numFmtId="0" fontId="14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0" fillId="0" borderId="0" xfId="4" applyFont="1" applyBorder="1"/>
    <xf numFmtId="0" fontId="10" fillId="0" borderId="0" xfId="4" applyFont="1" applyBorder="1" applyAlignment="1">
      <alignment wrapText="1"/>
    </xf>
    <xf numFmtId="165" fontId="10" fillId="0" borderId="0" xfId="4" applyNumberFormat="1" applyFont="1" applyBorder="1" applyAlignment="1">
      <alignment horizontal="right"/>
    </xf>
    <xf numFmtId="0" fontId="10" fillId="0" borderId="0" xfId="4" applyFont="1" applyBorder="1" applyAlignment="1">
      <alignment horizontal="right"/>
    </xf>
    <xf numFmtId="0" fontId="10" fillId="0" borderId="0" xfId="4" applyFont="1" applyBorder="1" applyAlignment="1">
      <alignment horizontal="right" vertical="center" wrapText="1"/>
    </xf>
    <xf numFmtId="168" fontId="11" fillId="0" borderId="0" xfId="2" applyNumberFormat="1" applyFont="1" applyBorder="1" applyAlignment="1"/>
    <xf numFmtId="168" fontId="12" fillId="0" borderId="0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29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2" fillId="0" borderId="9" xfId="0" applyFont="1" applyBorder="1" applyAlignment="1">
      <alignment wrapText="1"/>
    </xf>
    <xf numFmtId="3" fontId="10" fillId="0" borderId="9" xfId="0" applyNumberFormat="1" applyFont="1" applyFill="1" applyBorder="1"/>
    <xf numFmtId="0" fontId="10" fillId="0" borderId="9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right" wrapText="1"/>
    </xf>
    <xf numFmtId="3" fontId="11" fillId="0" borderId="9" xfId="0" applyNumberFormat="1" applyFont="1" applyBorder="1" applyAlignment="1">
      <alignment horizontal="right" wrapText="1"/>
    </xf>
    <xf numFmtId="3" fontId="12" fillId="0" borderId="9" xfId="0" applyNumberFormat="1" applyFont="1" applyBorder="1" applyAlignment="1">
      <alignment horizontal="right" wrapText="1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19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42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justify" wrapText="1"/>
    </xf>
    <xf numFmtId="0" fontId="10" fillId="0" borderId="9" xfId="0" applyFont="1" applyBorder="1" applyAlignment="1">
      <alignment horizontal="right"/>
    </xf>
    <xf numFmtId="0" fontId="12" fillId="0" borderId="9" xfId="0" applyFont="1" applyBorder="1" applyAlignment="1">
      <alignment horizontal="justify" wrapText="1"/>
    </xf>
    <xf numFmtId="0" fontId="12" fillId="0" borderId="9" xfId="0" applyFont="1" applyBorder="1" applyAlignment="1">
      <alignment horizontal="right" wrapText="1"/>
    </xf>
    <xf numFmtId="0" fontId="13" fillId="0" borderId="0" xfId="0" applyFont="1" applyBorder="1" applyAlignment="1"/>
    <xf numFmtId="0" fontId="10" fillId="0" borderId="0" xfId="0" applyFont="1" applyBorder="1" applyAlignment="1">
      <alignment wrapText="1"/>
    </xf>
    <xf numFmtId="0" fontId="43" fillId="0" borderId="0" xfId="0" applyFont="1" applyBorder="1" applyAlignment="1"/>
    <xf numFmtId="0" fontId="16" fillId="0" borderId="0" xfId="0" applyFont="1" applyBorder="1"/>
    <xf numFmtId="0" fontId="10" fillId="0" borderId="0" xfId="0" applyFont="1" applyBorder="1" applyAlignment="1"/>
    <xf numFmtId="0" fontId="43" fillId="0" borderId="0" xfId="0" applyFont="1" applyBorder="1"/>
    <xf numFmtId="3" fontId="10" fillId="0" borderId="9" xfId="0" applyNumberFormat="1" applyFont="1" applyBorder="1" applyAlignment="1">
      <alignment wrapText="1"/>
    </xf>
    <xf numFmtId="3" fontId="15" fillId="0" borderId="9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5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3" fontId="15" fillId="0" borderId="9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0" fontId="12" fillId="0" borderId="26" xfId="0" applyFont="1" applyBorder="1" applyAlignment="1">
      <alignment wrapText="1"/>
    </xf>
    <xf numFmtId="0" fontId="15" fillId="0" borderId="26" xfId="0" applyFont="1" applyBorder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44" fillId="0" borderId="9" xfId="0" applyFont="1" applyBorder="1" applyAlignment="1">
      <alignment wrapText="1"/>
    </xf>
    <xf numFmtId="0" fontId="10" fillId="0" borderId="9" xfId="0" applyFont="1" applyBorder="1" applyAlignment="1">
      <alignment horizontal="justify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3" fontId="15" fillId="0" borderId="9" xfId="0" applyNumberFormat="1" applyFont="1" applyFill="1" applyBorder="1"/>
    <xf numFmtId="0" fontId="43" fillId="0" borderId="0" xfId="0" applyFont="1" applyFill="1" applyBorder="1"/>
    <xf numFmtId="0" fontId="15" fillId="0" borderId="0" xfId="0" applyFont="1" applyBorder="1" applyAlignment="1">
      <alignment vertical="center"/>
    </xf>
    <xf numFmtId="165" fontId="10" fillId="0" borderId="9" xfId="0" applyNumberFormat="1" applyFont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165" fontId="10" fillId="0" borderId="0" xfId="0" applyNumberFormat="1" applyFont="1" applyFill="1" applyBorder="1"/>
    <xf numFmtId="0" fontId="10" fillId="0" borderId="1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65" fontId="10" fillId="0" borderId="11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165" fontId="10" fillId="0" borderId="11" xfId="0" applyNumberFormat="1" applyFont="1" applyBorder="1" applyAlignment="1">
      <alignment horizontal="right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" fontId="10" fillId="0" borderId="9" xfId="0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6" fillId="0" borderId="11" xfId="0" applyFont="1" applyBorder="1" applyAlignment="1">
      <alignment wrapText="1"/>
    </xf>
    <xf numFmtId="0" fontId="46" fillId="0" borderId="9" xfId="0" applyFont="1" applyBorder="1" applyAlignment="1">
      <alignment wrapText="1"/>
    </xf>
    <xf numFmtId="0" fontId="46" fillId="0" borderId="0" xfId="0" applyFont="1" applyFill="1" applyBorder="1" applyAlignment="1">
      <alignment wrapText="1"/>
    </xf>
    <xf numFmtId="0" fontId="46" fillId="0" borderId="0" xfId="0" applyFont="1" applyBorder="1" applyAlignment="1">
      <alignment wrapText="1"/>
    </xf>
    <xf numFmtId="0" fontId="47" fillId="0" borderId="0" xfId="0" applyFont="1" applyBorder="1" applyAlignment="1"/>
    <xf numFmtId="0" fontId="10" fillId="0" borderId="0" xfId="0" applyFont="1" applyBorder="1" applyProtection="1">
      <protection locked="0"/>
    </xf>
    <xf numFmtId="0" fontId="15" fillId="0" borderId="0" xfId="0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165" fontId="10" fillId="0" borderId="9" xfId="0" applyNumberFormat="1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 wrapText="1"/>
    </xf>
    <xf numFmtId="3" fontId="15" fillId="0" borderId="11" xfId="0" applyNumberFormat="1" applyFont="1" applyBorder="1" applyAlignment="1">
      <alignment horizontal="right" wrapText="1"/>
    </xf>
    <xf numFmtId="0" fontId="10" fillId="0" borderId="9" xfId="0" applyFont="1" applyFill="1" applyBorder="1" applyAlignment="1">
      <alignment horizontal="right" wrapText="1"/>
    </xf>
    <xf numFmtId="3" fontId="15" fillId="0" borderId="9" xfId="0" applyNumberFormat="1" applyFont="1" applyFill="1" applyBorder="1" applyAlignment="1">
      <alignment horizontal="right" wrapText="1"/>
    </xf>
    <xf numFmtId="0" fontId="15" fillId="0" borderId="9" xfId="0" applyFont="1" applyFill="1" applyBorder="1" applyAlignment="1">
      <alignment horizontal="right" wrapText="1"/>
    </xf>
    <xf numFmtId="0" fontId="22" fillId="0" borderId="9" xfId="0" applyFont="1" applyBorder="1" applyAlignment="1">
      <alignment horizontal="right" wrapText="1"/>
    </xf>
    <xf numFmtId="0" fontId="22" fillId="0" borderId="11" xfId="0" applyFont="1" applyBorder="1" applyAlignment="1">
      <alignment horizontal="right" wrapText="1"/>
    </xf>
    <xf numFmtId="0" fontId="43" fillId="0" borderId="0" xfId="0" applyFont="1" applyBorder="1" applyAlignment="1">
      <alignment horizontal="left"/>
    </xf>
    <xf numFmtId="0" fontId="16" fillId="0" borderId="0" xfId="0" applyFont="1" applyBorder="1" applyAlignment="1">
      <alignment wrapText="1"/>
    </xf>
    <xf numFmtId="0" fontId="19" fillId="0" borderId="0" xfId="0" applyFont="1" applyBorder="1" applyAlignment="1"/>
    <xf numFmtId="0" fontId="15" fillId="0" borderId="0" xfId="0" applyFont="1" applyBorder="1" applyAlignment="1"/>
    <xf numFmtId="0" fontId="10" fillId="0" borderId="0" xfId="4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0" fontId="13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3" fontId="10" fillId="0" borderId="9" xfId="0" applyNumberFormat="1" applyFont="1" applyBorder="1" applyAlignment="1"/>
    <xf numFmtId="0" fontId="14" fillId="0" borderId="9" xfId="0" applyFont="1" applyBorder="1"/>
    <xf numFmtId="0" fontId="15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168" fontId="10" fillId="0" borderId="9" xfId="2" applyNumberFormat="1" applyFont="1" applyBorder="1" applyAlignment="1">
      <alignment horizontal="right" vertical="top"/>
    </xf>
    <xf numFmtId="0" fontId="30" fillId="0" borderId="9" xfId="0" applyFont="1" applyBorder="1" applyAlignment="1">
      <alignment vertical="top" wrapText="1"/>
    </xf>
    <xf numFmtId="0" fontId="10" fillId="0" borderId="28" xfId="0" applyFont="1" applyBorder="1"/>
    <xf numFmtId="3" fontId="10" fillId="0" borderId="11" xfId="0" applyNumberFormat="1" applyFont="1" applyBorder="1" applyAlignment="1"/>
    <xf numFmtId="0" fontId="15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3" fontId="10" fillId="0" borderId="9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center"/>
    </xf>
    <xf numFmtId="0" fontId="12" fillId="0" borderId="26" xfId="0" applyFont="1" applyBorder="1" applyAlignment="1">
      <alignment horizontal="left" vertical="center" wrapText="1"/>
    </xf>
    <xf numFmtId="165" fontId="10" fillId="0" borderId="0" xfId="0" applyNumberFormat="1" applyFont="1" applyBorder="1" applyAlignment="1"/>
    <xf numFmtId="3" fontId="15" fillId="0" borderId="9" xfId="0" applyNumberFormat="1" applyFont="1" applyBorder="1"/>
    <xf numFmtId="3" fontId="15" fillId="0" borderId="9" xfId="0" applyNumberFormat="1" applyFont="1" applyBorder="1" applyAlignment="1">
      <alignment horizontal="right"/>
    </xf>
    <xf numFmtId="0" fontId="10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wrapText="1"/>
    </xf>
    <xf numFmtId="3" fontId="11" fillId="0" borderId="1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29" fillId="0" borderId="1" xfId="5" applyFont="1" applyFill="1" applyBorder="1" applyAlignment="1">
      <alignment horizontal="center" vertical="center"/>
    </xf>
    <xf numFmtId="0" fontId="30" fillId="0" borderId="11" xfId="5" applyFont="1" applyFill="1" applyBorder="1" applyAlignment="1">
      <alignment horizontal="left" vertical="center"/>
    </xf>
    <xf numFmtId="3" fontId="30" fillId="0" borderId="11" xfId="5" applyNumberFormat="1" applyFont="1" applyFill="1" applyBorder="1" applyAlignment="1">
      <alignment horizontal="right" vertical="center"/>
    </xf>
    <xf numFmtId="0" fontId="30" fillId="0" borderId="9" xfId="5" applyFont="1" applyFill="1" applyBorder="1" applyAlignment="1">
      <alignment horizontal="left" vertical="center"/>
    </xf>
    <xf numFmtId="3" fontId="30" fillId="0" borderId="9" xfId="5" applyNumberFormat="1" applyFont="1" applyFill="1" applyBorder="1" applyAlignment="1">
      <alignment horizontal="right" vertical="center"/>
    </xf>
    <xf numFmtId="0" fontId="29" fillId="0" borderId="9" xfId="5" applyFont="1" applyFill="1" applyBorder="1" applyAlignment="1">
      <alignment horizontal="left" vertical="top" wrapText="1"/>
    </xf>
    <xf numFmtId="3" fontId="29" fillId="0" borderId="9" xfId="5" applyNumberFormat="1" applyFont="1" applyFill="1" applyBorder="1" applyAlignment="1">
      <alignment horizontal="right" vertical="center"/>
    </xf>
    <xf numFmtId="0" fontId="30" fillId="0" borderId="0" xfId="5" applyFont="1" applyFill="1" applyBorder="1"/>
    <xf numFmtId="0" fontId="15" fillId="0" borderId="9" xfId="0" applyFont="1" applyBorder="1" applyAlignment="1">
      <alignment wrapText="1"/>
    </xf>
    <xf numFmtId="0" fontId="10" fillId="0" borderId="9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49" fontId="15" fillId="0" borderId="0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5" fillId="0" borderId="11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right" vertical="center"/>
    </xf>
    <xf numFmtId="165" fontId="10" fillId="0" borderId="9" xfId="0" applyNumberFormat="1" applyFont="1" applyBorder="1" applyAlignment="1">
      <alignment wrapText="1"/>
    </xf>
    <xf numFmtId="165" fontId="15" fillId="0" borderId="9" xfId="0" applyNumberFormat="1" applyFont="1" applyBorder="1" applyAlignment="1">
      <alignment wrapText="1"/>
    </xf>
    <xf numFmtId="0" fontId="13" fillId="0" borderId="0" xfId="0" applyFont="1" applyBorder="1" applyAlignment="1">
      <alignment horizontal="left" vertical="top"/>
    </xf>
    <xf numFmtId="165" fontId="10" fillId="0" borderId="11" xfId="0" applyNumberFormat="1" applyFont="1" applyBorder="1" applyAlignment="1">
      <alignment wrapText="1"/>
    </xf>
    <xf numFmtId="0" fontId="11" fillId="0" borderId="0" xfId="0" applyFont="1" applyBorder="1" applyAlignment="1">
      <alignment horizontal="center"/>
    </xf>
    <xf numFmtId="168" fontId="12" fillId="0" borderId="1" xfId="2" applyNumberFormat="1" applyFont="1" applyBorder="1" applyAlignment="1">
      <alignment horizontal="center" vertical="center"/>
    </xf>
    <xf numFmtId="3" fontId="10" fillId="0" borderId="11" xfId="0" applyNumberFormat="1" applyFont="1" applyFill="1" applyBorder="1"/>
    <xf numFmtId="0" fontId="16" fillId="0" borderId="0" xfId="0" applyFont="1"/>
    <xf numFmtId="0" fontId="43" fillId="0" borderId="0" xfId="0" applyFont="1" applyAlignment="1">
      <alignment horizontal="center" wrapText="1"/>
    </xf>
    <xf numFmtId="0" fontId="10" fillId="0" borderId="11" xfId="0" applyFont="1" applyBorder="1" applyAlignment="1">
      <alignment horizontal="justify" wrapText="1"/>
    </xf>
    <xf numFmtId="0" fontId="15" fillId="0" borderId="1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right" wrapText="1"/>
    </xf>
    <xf numFmtId="0" fontId="15" fillId="0" borderId="9" xfId="0" applyFont="1" applyBorder="1" applyAlignment="1">
      <alignment horizontal="right"/>
    </xf>
    <xf numFmtId="0" fontId="10" fillId="0" borderId="9" xfId="0" applyFont="1" applyBorder="1" applyAlignment="1">
      <alignment vertical="top"/>
    </xf>
    <xf numFmtId="0" fontId="11" fillId="0" borderId="11" xfId="0" applyFont="1" applyFill="1" applyBorder="1" applyAlignment="1">
      <alignment horizontal="left"/>
    </xf>
    <xf numFmtId="3" fontId="11" fillId="0" borderId="11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3" fontId="11" fillId="0" borderId="9" xfId="0" applyNumberFormat="1" applyFont="1" applyFill="1" applyBorder="1" applyAlignment="1">
      <alignment horizontal="right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5" fillId="0" borderId="9" xfId="0" applyFont="1" applyFill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30" fillId="0" borderId="25" xfId="5" applyFont="1" applyFill="1" applyBorder="1" applyAlignment="1">
      <alignment horizontal="left" vertical="center"/>
    </xf>
    <xf numFmtId="3" fontId="30" fillId="0" borderId="25" xfId="5" applyNumberFormat="1" applyFont="1" applyFill="1" applyBorder="1" applyAlignment="1">
      <alignment horizontal="right" vertical="center"/>
    </xf>
    <xf numFmtId="0" fontId="30" fillId="0" borderId="19" xfId="5" applyFont="1" applyFill="1" applyBorder="1" applyAlignment="1">
      <alignment horizontal="left" vertical="center"/>
    </xf>
    <xf numFmtId="3" fontId="30" fillId="0" borderId="19" xfId="5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right"/>
    </xf>
    <xf numFmtId="0" fontId="15" fillId="0" borderId="11" xfId="0" applyFont="1" applyBorder="1"/>
    <xf numFmtId="0" fontId="15" fillId="0" borderId="0" xfId="0" applyFont="1" applyAlignment="1">
      <alignment wrapText="1"/>
    </xf>
    <xf numFmtId="41" fontId="10" fillId="0" borderId="0" xfId="6" applyFont="1" applyBorder="1" applyAlignment="1">
      <alignment horizontal="right" vertical="center" wrapText="1"/>
    </xf>
    <xf numFmtId="41" fontId="10" fillId="0" borderId="9" xfId="6" applyFont="1" applyBorder="1" applyAlignment="1">
      <alignment horizontal="righ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Continuous" vertical="center"/>
    </xf>
    <xf numFmtId="49" fontId="15" fillId="0" borderId="9" xfId="0" applyNumberFormat="1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8" fillId="0" borderId="9" xfId="0" applyFont="1" applyBorder="1" applyAlignment="1">
      <alignment horizontal="right" wrapText="1"/>
    </xf>
    <xf numFmtId="0" fontId="55" fillId="0" borderId="9" xfId="0" applyFont="1" applyBorder="1" applyAlignment="1">
      <alignment horizontal="right" wrapText="1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wrapText="1"/>
    </xf>
    <xf numFmtId="0" fontId="22" fillId="0" borderId="9" xfId="0" applyFont="1" applyBorder="1" applyAlignment="1"/>
    <xf numFmtId="0" fontId="10" fillId="0" borderId="9" xfId="0" applyFont="1" applyFill="1" applyBorder="1" applyAlignment="1"/>
    <xf numFmtId="0" fontId="22" fillId="0" borderId="11" xfId="0" applyFont="1" applyBorder="1" applyAlignment="1"/>
    <xf numFmtId="0" fontId="22" fillId="0" borderId="0" xfId="0" applyFont="1" applyFill="1" applyAlignment="1"/>
    <xf numFmtId="0" fontId="15" fillId="0" borderId="2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3" fontId="15" fillId="0" borderId="11" xfId="0" applyNumberFormat="1" applyFont="1" applyBorder="1"/>
    <xf numFmtId="165" fontId="15" fillId="0" borderId="11" xfId="0" applyNumberFormat="1" applyFont="1" applyBorder="1"/>
    <xf numFmtId="0" fontId="10" fillId="0" borderId="9" xfId="0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top"/>
    </xf>
    <xf numFmtId="0" fontId="15" fillId="0" borderId="26" xfId="0" applyFont="1" applyBorder="1" applyAlignment="1">
      <alignment horizontal="center" vertical="center" wrapText="1"/>
    </xf>
    <xf numFmtId="166" fontId="10" fillId="0" borderId="11" xfId="0" applyNumberFormat="1" applyFont="1" applyBorder="1" applyAlignment="1">
      <alignment horizontal="right"/>
    </xf>
    <xf numFmtId="166" fontId="10" fillId="0" borderId="9" xfId="0" applyNumberFormat="1" applyFont="1" applyBorder="1" applyAlignment="1">
      <alignment horizontal="right"/>
    </xf>
    <xf numFmtId="166" fontId="10" fillId="0" borderId="9" xfId="0" applyNumberFormat="1" applyFont="1" applyBorder="1" applyAlignment="1">
      <alignment wrapText="1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5" fontId="15" fillId="0" borderId="11" xfId="0" applyNumberFormat="1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/>
    </xf>
    <xf numFmtId="0" fontId="15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30" fillId="0" borderId="9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56" fillId="0" borderId="0" xfId="0" applyFont="1" applyAlignment="1"/>
    <xf numFmtId="0" fontId="15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left"/>
    </xf>
    <xf numFmtId="1" fontId="10" fillId="0" borderId="0" xfId="0" quotePrefix="1" applyNumberFormat="1" applyFont="1" applyAlignment="1">
      <alignment horizontal="left"/>
    </xf>
    <xf numFmtId="0" fontId="15" fillId="0" borderId="0" xfId="0" applyFont="1" applyAlignment="1">
      <alignment horizontal="right" wrapText="1"/>
    </xf>
    <xf numFmtId="0" fontId="29" fillId="0" borderId="9" xfId="0" applyFont="1" applyBorder="1"/>
    <xf numFmtId="165" fontId="35" fillId="0" borderId="9" xfId="0" applyNumberFormat="1" applyFont="1" applyBorder="1"/>
    <xf numFmtId="0" fontId="26" fillId="0" borderId="0" xfId="0" applyFont="1" applyAlignment="1">
      <alignment wrapText="1"/>
    </xf>
    <xf numFmtId="0" fontId="25" fillId="0" borderId="0" xfId="0" applyFont="1" applyAlignment="1">
      <alignment horizontal="left"/>
    </xf>
    <xf numFmtId="49" fontId="27" fillId="0" borderId="1" xfId="0" applyNumberFormat="1" applyFont="1" applyBorder="1" applyAlignment="1">
      <alignment horizontal="center" vertical="center" wrapText="1"/>
    </xf>
    <xf numFmtId="49" fontId="28" fillId="0" borderId="0" xfId="0" applyNumberFormat="1" applyFont="1"/>
    <xf numFmtId="49" fontId="27" fillId="0" borderId="0" xfId="0" applyNumberFormat="1" applyFont="1"/>
    <xf numFmtId="0" fontId="10" fillId="0" borderId="1" xfId="0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10" fillId="0" borderId="31" xfId="0" applyFont="1" applyBorder="1"/>
    <xf numFmtId="0" fontId="10" fillId="0" borderId="10" xfId="0" applyFont="1" applyBorder="1" applyAlignment="1">
      <alignment horizontal="right" wrapText="1"/>
    </xf>
    <xf numFmtId="0" fontId="10" fillId="0" borderId="20" xfId="0" applyFont="1" applyBorder="1" applyAlignment="1">
      <alignment horizontal="right" wrapText="1"/>
    </xf>
    <xf numFmtId="0" fontId="10" fillId="0" borderId="20" xfId="0" applyFont="1" applyBorder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" fontId="10" fillId="0" borderId="9" xfId="0" applyNumberFormat="1" applyFont="1" applyBorder="1"/>
    <xf numFmtId="1" fontId="15" fillId="0" borderId="9" xfId="0" applyNumberFormat="1" applyFont="1" applyBorder="1"/>
    <xf numFmtId="0" fontId="15" fillId="0" borderId="25" xfId="0" applyFont="1" applyBorder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60" fillId="0" borderId="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3" fillId="0" borderId="0" xfId="0" applyFont="1"/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4" fillId="0" borderId="0" xfId="0" applyNumberFormat="1" applyFont="1"/>
    <xf numFmtId="3" fontId="29" fillId="0" borderId="9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vertical="top"/>
    </xf>
    <xf numFmtId="3" fontId="10" fillId="0" borderId="9" xfId="0" applyNumberFormat="1" applyFont="1" applyBorder="1" applyAlignment="1">
      <alignment vertical="top"/>
    </xf>
    <xf numFmtId="0" fontId="43" fillId="0" borderId="0" xfId="0" applyFont="1" applyAlignment="1">
      <alignment horizontal="left"/>
    </xf>
    <xf numFmtId="1" fontId="10" fillId="0" borderId="9" xfId="0" applyNumberFormat="1" applyFont="1" applyBorder="1" applyAlignment="1">
      <alignment horizontal="right" vertical="top" wrapText="1"/>
    </xf>
    <xf numFmtId="1" fontId="10" fillId="0" borderId="11" xfId="0" applyNumberFormat="1" applyFont="1" applyBorder="1" applyAlignment="1">
      <alignment horizontal="right" vertical="top"/>
    </xf>
    <xf numFmtId="1" fontId="10" fillId="0" borderId="11" xfId="0" applyNumberFormat="1" applyFont="1" applyBorder="1" applyAlignment="1">
      <alignment vertical="top"/>
    </xf>
    <xf numFmtId="1" fontId="10" fillId="0" borderId="9" xfId="0" applyNumberFormat="1" applyFont="1" applyBorder="1" applyAlignment="1">
      <alignment horizontal="right" vertical="top"/>
    </xf>
    <xf numFmtId="1" fontId="10" fillId="0" borderId="9" xfId="0" applyNumberFormat="1" applyFont="1" applyBorder="1" applyAlignment="1">
      <alignment vertical="top"/>
    </xf>
    <xf numFmtId="166" fontId="10" fillId="0" borderId="11" xfId="0" applyNumberFormat="1" applyFont="1" applyBorder="1" applyAlignment="1">
      <alignment vertical="top"/>
    </xf>
    <xf numFmtId="3" fontId="30" fillId="0" borderId="9" xfId="1" applyNumberFormat="1" applyFont="1" applyBorder="1"/>
    <xf numFmtId="3" fontId="30" fillId="0" borderId="9" xfId="1" applyNumberFormat="1" applyFont="1" applyBorder="1" applyAlignment="1">
      <alignment horizontal="right" wrapText="1"/>
    </xf>
    <xf numFmtId="3" fontId="29" fillId="0" borderId="9" xfId="0" applyNumberFormat="1" applyFont="1" applyBorder="1" applyAlignment="1">
      <alignment vertical="center"/>
    </xf>
    <xf numFmtId="0" fontId="25" fillId="0" borderId="0" xfId="0" applyFont="1"/>
    <xf numFmtId="0" fontId="32" fillId="0" borderId="0" xfId="0" applyFont="1"/>
    <xf numFmtId="0" fontId="25" fillId="0" borderId="0" xfId="0" applyFont="1" applyAlignment="1">
      <alignment horizontal="center" vertical="center"/>
    </xf>
    <xf numFmtId="3" fontId="29" fillId="0" borderId="9" xfId="1" applyNumberFormat="1" applyFont="1" applyBorder="1"/>
    <xf numFmtId="0" fontId="22" fillId="0" borderId="9" xfId="0" applyFont="1" applyBorder="1" applyAlignment="1">
      <alignment horizontal="left"/>
    </xf>
    <xf numFmtId="166" fontId="30" fillId="0" borderId="9" xfId="0" applyNumberFormat="1" applyFont="1" applyBorder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2" fillId="0" borderId="0" xfId="0" applyFont="1"/>
    <xf numFmtId="1" fontId="15" fillId="0" borderId="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3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10" fillId="0" borderId="11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30" fillId="0" borderId="9" xfId="0" applyFont="1" applyBorder="1" applyAlignment="1">
      <alignment vertical="top" wrapText="1"/>
    </xf>
    <xf numFmtId="0" fontId="45" fillId="0" borderId="1" xfId="0" applyFont="1" applyBorder="1" applyAlignment="1">
      <alignment horizontal="center" vertical="center" wrapText="1"/>
    </xf>
    <xf numFmtId="2" fontId="10" fillId="0" borderId="0" xfId="0" applyNumberFormat="1" applyFont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" fontId="10" fillId="0" borderId="0" xfId="0" applyNumberFormat="1" applyFont="1" applyBorder="1"/>
    <xf numFmtId="9" fontId="10" fillId="0" borderId="0" xfId="9" applyFont="1" applyBorder="1"/>
    <xf numFmtId="9" fontId="10" fillId="0" borderId="0" xfId="9" applyFont="1" applyBorder="1" applyAlignment="1">
      <alignment horizontal="left"/>
    </xf>
    <xf numFmtId="3" fontId="15" fillId="0" borderId="11" xfId="0" applyNumberFormat="1" applyFont="1" applyBorder="1" applyAlignment="1">
      <alignment horizontal="right"/>
    </xf>
    <xf numFmtId="3" fontId="10" fillId="0" borderId="11" xfId="0" applyNumberFormat="1" applyFont="1" applyFill="1" applyBorder="1" applyAlignment="1">
      <alignment horizontal="right" wrapText="1"/>
    </xf>
    <xf numFmtId="3" fontId="15" fillId="0" borderId="1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1" xfId="0" applyFont="1" applyBorder="1" applyAlignment="1">
      <alignment horizontal="right"/>
    </xf>
    <xf numFmtId="9" fontId="15" fillId="0" borderId="0" xfId="9" applyFont="1" applyBorder="1" applyAlignment="1">
      <alignment horizontal="right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0" fillId="0" borderId="0" xfId="9" applyNumberFormat="1" applyFont="1" applyBorder="1"/>
    <xf numFmtId="0" fontId="15" fillId="0" borderId="20" xfId="0" applyFont="1" applyBorder="1" applyAlignment="1">
      <alignment wrapText="1"/>
    </xf>
    <xf numFmtId="165" fontId="0" fillId="0" borderId="0" xfId="0" applyNumberFormat="1"/>
    <xf numFmtId="165" fontId="37" fillId="0" borderId="11" xfId="0" applyNumberFormat="1" applyFont="1" applyBorder="1" applyAlignment="1">
      <alignment horizontal="right" wrapText="1"/>
    </xf>
    <xf numFmtId="165" fontId="22" fillId="0" borderId="11" xfId="0" applyNumberFormat="1" applyFont="1" applyBorder="1" applyAlignment="1">
      <alignment horizontal="right" wrapText="1"/>
    </xf>
    <xf numFmtId="0" fontId="0" fillId="0" borderId="0" xfId="0" applyFill="1"/>
    <xf numFmtId="0" fontId="37" fillId="0" borderId="9" xfId="0" applyFont="1" applyFill="1" applyBorder="1" applyAlignment="1">
      <alignment horizontal="right" wrapText="1"/>
    </xf>
    <xf numFmtId="0" fontId="22" fillId="0" borderId="9" xfId="0" applyFont="1" applyFill="1" applyBorder="1" applyAlignment="1">
      <alignment horizontal="right" wrapText="1"/>
    </xf>
    <xf numFmtId="0" fontId="37" fillId="0" borderId="11" xfId="0" applyFont="1" applyFill="1" applyBorder="1" applyAlignment="1">
      <alignment horizontal="right" wrapText="1"/>
    </xf>
    <xf numFmtId="0" fontId="22" fillId="0" borderId="11" xfId="0" applyFont="1" applyFill="1" applyBorder="1" applyAlignment="1">
      <alignment horizontal="right" wrapText="1"/>
    </xf>
    <xf numFmtId="3" fontId="22" fillId="0" borderId="9" xfId="0" applyNumberFormat="1" applyFont="1" applyBorder="1" applyAlignment="1">
      <alignment horizontal="right" wrapText="1"/>
    </xf>
    <xf numFmtId="3" fontId="22" fillId="0" borderId="11" xfId="0" applyNumberFormat="1" applyFont="1" applyBorder="1" applyAlignment="1">
      <alignment horizontal="right" wrapText="1"/>
    </xf>
    <xf numFmtId="0" fontId="37" fillId="0" borderId="9" xfId="0" applyFont="1" applyBorder="1" applyAlignment="1">
      <alignment horizontal="left"/>
    </xf>
    <xf numFmtId="0" fontId="22" fillId="0" borderId="9" xfId="0" applyFont="1" applyFill="1" applyBorder="1" applyAlignment="1"/>
    <xf numFmtId="0" fontId="61" fillId="0" borderId="0" xfId="0" applyFont="1" applyAlignment="1"/>
    <xf numFmtId="0" fontId="62" fillId="0" borderId="0" xfId="0" applyFont="1"/>
    <xf numFmtId="0" fontId="30" fillId="0" borderId="9" xfId="0" applyFont="1" applyBorder="1" applyAlignment="1">
      <alignment vertical="top" wrapText="1"/>
    </xf>
    <xf numFmtId="0" fontId="13" fillId="0" borderId="0" xfId="4" applyFont="1" applyFill="1" applyBorder="1"/>
    <xf numFmtId="0" fontId="10" fillId="0" borderId="0" xfId="4" applyFont="1" applyFill="1" applyBorder="1"/>
    <xf numFmtId="0" fontId="29" fillId="0" borderId="1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10" applyFont="1" applyFill="1" applyBorder="1" applyAlignment="1">
      <alignment horizontal="left"/>
    </xf>
    <xf numFmtId="0" fontId="10" fillId="0" borderId="0" xfId="10" applyFont="1" applyFill="1" applyBorder="1"/>
    <xf numFmtId="0" fontId="15" fillId="0" borderId="1" xfId="10" applyFont="1" applyFill="1" applyBorder="1" applyAlignment="1">
      <alignment horizontal="center" vertical="center" wrapText="1"/>
    </xf>
    <xf numFmtId="0" fontId="8" fillId="0" borderId="0" xfId="11"/>
    <xf numFmtId="0" fontId="25" fillId="0" borderId="0" xfId="11" applyFont="1"/>
    <xf numFmtId="3" fontId="10" fillId="0" borderId="31" xfId="0" applyNumberFormat="1" applyFont="1" applyBorder="1" applyAlignment="1">
      <alignment horizontal="right"/>
    </xf>
    <xf numFmtId="0" fontId="8" fillId="0" borderId="0" xfId="11" applyAlignment="1">
      <alignment horizontal="left"/>
    </xf>
    <xf numFmtId="0" fontId="25" fillId="0" borderId="0" xfId="11" applyFont="1" applyAlignment="1">
      <alignment horizontal="center"/>
    </xf>
    <xf numFmtId="168" fontId="11" fillId="0" borderId="0" xfId="2" applyNumberFormat="1" applyFont="1" applyFill="1" applyBorder="1" applyAlignment="1"/>
    <xf numFmtId="0" fontId="10" fillId="0" borderId="1" xfId="0" applyFont="1" applyBorder="1"/>
    <xf numFmtId="0" fontId="30" fillId="0" borderId="0" xfId="12" applyFont="1"/>
    <xf numFmtId="0" fontId="29" fillId="0" borderId="1" xfId="12" applyFont="1" applyBorder="1" applyAlignment="1">
      <alignment horizontal="center" vertical="center" wrapText="1"/>
    </xf>
    <xf numFmtId="0" fontId="29" fillId="0" borderId="0" xfId="12" applyFont="1" applyAlignment="1">
      <alignment horizontal="center" vertical="center" wrapText="1"/>
    </xf>
    <xf numFmtId="0" fontId="29" fillId="0" borderId="0" xfId="12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0" fontId="15" fillId="0" borderId="0" xfId="0" applyFont="1" applyFill="1"/>
    <xf numFmtId="0" fontId="25" fillId="0" borderId="0" xfId="12" applyFont="1"/>
    <xf numFmtId="0" fontId="10" fillId="0" borderId="19" xfId="0" applyFont="1" applyBorder="1"/>
    <xf numFmtId="3" fontId="10" fillId="0" borderId="25" xfId="0" applyNumberFormat="1" applyFont="1" applyBorder="1" applyAlignment="1">
      <alignment horizontal="right"/>
    </xf>
    <xf numFmtId="0" fontId="10" fillId="0" borderId="25" xfId="0" applyFont="1" applyBorder="1"/>
    <xf numFmtId="3" fontId="10" fillId="0" borderId="32" xfId="0" applyNumberFormat="1" applyFont="1" applyBorder="1" applyAlignment="1">
      <alignment horizontal="right"/>
    </xf>
    <xf numFmtId="3" fontId="10" fillId="0" borderId="36" xfId="0" applyNumberFormat="1" applyFont="1" applyFill="1" applyBorder="1"/>
    <xf numFmtId="3" fontId="15" fillId="0" borderId="36" xfId="0" applyNumberFormat="1" applyFont="1" applyBorder="1"/>
    <xf numFmtId="0" fontId="10" fillId="0" borderId="36" xfId="0" applyFont="1" applyBorder="1"/>
    <xf numFmtId="0" fontId="11" fillId="0" borderId="36" xfId="0" applyFont="1" applyBorder="1" applyAlignment="1">
      <alignment horizontal="left"/>
    </xf>
    <xf numFmtId="3" fontId="11" fillId="0" borderId="36" xfId="0" applyNumberFormat="1" applyFont="1" applyBorder="1" applyAlignment="1">
      <alignment horizontal="right"/>
    </xf>
    <xf numFmtId="165" fontId="10" fillId="0" borderId="36" xfId="0" applyNumberFormat="1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right"/>
    </xf>
    <xf numFmtId="3" fontId="30" fillId="0" borderId="36" xfId="0" applyNumberFormat="1" applyFont="1" applyBorder="1"/>
    <xf numFmtId="3" fontId="29" fillId="0" borderId="36" xfId="0" applyNumberFormat="1" applyFont="1" applyBorder="1"/>
    <xf numFmtId="3" fontId="10" fillId="0" borderId="36" xfId="0" applyNumberFormat="1" applyFont="1" applyBorder="1"/>
    <xf numFmtId="0" fontId="15" fillId="0" borderId="36" xfId="0" applyFont="1" applyBorder="1"/>
    <xf numFmtId="1" fontId="30" fillId="0" borderId="36" xfId="0" applyNumberFormat="1" applyFont="1" applyBorder="1" applyAlignment="1">
      <alignment horizontal="left"/>
    </xf>
    <xf numFmtId="0" fontId="10" fillId="0" borderId="36" xfId="0" applyFont="1" applyFill="1" applyBorder="1"/>
    <xf numFmtId="3" fontId="29" fillId="0" borderId="36" xfId="0" applyNumberFormat="1" applyFont="1" applyFill="1" applyBorder="1"/>
    <xf numFmtId="0" fontId="8" fillId="0" borderId="36" xfId="11" applyBorder="1" applyAlignment="1">
      <alignment horizontal="left"/>
    </xf>
    <xf numFmtId="0" fontId="8" fillId="0" borderId="36" xfId="11" applyBorder="1"/>
    <xf numFmtId="0" fontId="25" fillId="0" borderId="36" xfId="11" applyFont="1" applyBorder="1" applyAlignment="1">
      <alignment horizontal="left"/>
    </xf>
    <xf numFmtId="3" fontId="25" fillId="0" borderId="36" xfId="11" applyNumberFormat="1" applyFont="1" applyBorder="1"/>
    <xf numFmtId="0" fontId="11" fillId="0" borderId="36" xfId="0" applyFont="1" applyBorder="1" applyAlignment="1">
      <alignment horizontal="left" wrapText="1"/>
    </xf>
    <xf numFmtId="3" fontId="11" fillId="0" borderId="36" xfId="0" applyNumberFormat="1" applyFont="1" applyBorder="1" applyAlignment="1">
      <alignment horizontal="center" wrapText="1"/>
    </xf>
    <xf numFmtId="165" fontId="10" fillId="0" borderId="36" xfId="0" applyNumberFormat="1" applyFont="1" applyBorder="1"/>
    <xf numFmtId="168" fontId="11" fillId="0" borderId="36" xfId="2" applyNumberFormat="1" applyFont="1" applyBorder="1" applyAlignment="1"/>
    <xf numFmtId="0" fontId="10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right" wrapText="1"/>
    </xf>
    <xf numFmtId="0" fontId="10" fillId="0" borderId="36" xfId="4" applyFont="1" applyFill="1" applyBorder="1" applyAlignment="1">
      <alignment horizontal="left"/>
    </xf>
    <xf numFmtId="0" fontId="10" fillId="0" borderId="36" xfId="4" applyNumberFormat="1" applyFont="1" applyFill="1" applyBorder="1"/>
    <xf numFmtId="0" fontId="29" fillId="0" borderId="36" xfId="4" applyFont="1" applyFill="1" applyBorder="1" applyAlignment="1">
      <alignment horizontal="left"/>
    </xf>
    <xf numFmtId="0" fontId="29" fillId="0" borderId="36" xfId="4" applyNumberFormat="1" applyFont="1" applyFill="1" applyBorder="1"/>
    <xf numFmtId="0" fontId="11" fillId="0" borderId="36" xfId="0" applyFont="1" applyBorder="1" applyAlignment="1">
      <alignment wrapText="1"/>
    </xf>
    <xf numFmtId="43" fontId="17" fillId="0" borderId="36" xfId="0" applyNumberFormat="1" applyFont="1" applyBorder="1"/>
    <xf numFmtId="0" fontId="11" fillId="0" borderId="36" xfId="0" applyFont="1" applyBorder="1" applyAlignment="1">
      <alignment horizontal="right" wrapText="1"/>
    </xf>
    <xf numFmtId="3" fontId="11" fillId="0" borderId="36" xfId="0" applyNumberFormat="1" applyFont="1" applyBorder="1" applyAlignment="1">
      <alignment horizontal="right" wrapText="1"/>
    </xf>
    <xf numFmtId="0" fontId="12" fillId="0" borderId="36" xfId="0" applyFont="1" applyFill="1" applyBorder="1" applyAlignment="1">
      <alignment wrapText="1"/>
    </xf>
    <xf numFmtId="43" fontId="24" fillId="0" borderId="36" xfId="0" applyNumberFormat="1" applyFont="1" applyFill="1" applyBorder="1"/>
    <xf numFmtId="3" fontId="12" fillId="0" borderId="36" xfId="0" applyNumberFormat="1" applyFont="1" applyFill="1" applyBorder="1" applyAlignment="1">
      <alignment horizontal="right" wrapText="1"/>
    </xf>
    <xf numFmtId="3" fontId="12" fillId="0" borderId="36" xfId="0" applyNumberFormat="1" applyFont="1" applyBorder="1" applyAlignment="1">
      <alignment horizontal="right" wrapText="1"/>
    </xf>
    <xf numFmtId="0" fontId="30" fillId="0" borderId="36" xfId="12" applyFont="1" applyBorder="1"/>
    <xf numFmtId="3" fontId="30" fillId="0" borderId="36" xfId="12" applyNumberFormat="1" applyFont="1" applyBorder="1"/>
    <xf numFmtId="0" fontId="29" fillId="0" borderId="36" xfId="12" applyFont="1" applyBorder="1"/>
    <xf numFmtId="3" fontId="29" fillId="0" borderId="36" xfId="12" applyNumberFormat="1" applyFont="1" applyBorder="1"/>
    <xf numFmtId="165" fontId="10" fillId="0" borderId="36" xfId="4" applyNumberFormat="1" applyFont="1" applyBorder="1" applyAlignment="1">
      <alignment horizontal="right"/>
    </xf>
    <xf numFmtId="0" fontId="10" fillId="0" borderId="36" xfId="4" applyFont="1" applyBorder="1" applyAlignment="1">
      <alignment horizontal="left"/>
    </xf>
    <xf numFmtId="0" fontId="10" fillId="0" borderId="36" xfId="4" applyFont="1" applyBorder="1" applyAlignment="1">
      <alignment horizontal="left" vertical="center"/>
    </xf>
    <xf numFmtId="0" fontId="11" fillId="0" borderId="37" xfId="0" applyFont="1" applyBorder="1" applyAlignment="1">
      <alignment horizontal="left"/>
    </xf>
    <xf numFmtId="3" fontId="11" fillId="0" borderId="37" xfId="0" applyNumberFormat="1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165" fontId="10" fillId="0" borderId="37" xfId="0" applyNumberFormat="1" applyFont="1" applyBorder="1" applyAlignment="1">
      <alignment horizontal="right"/>
    </xf>
    <xf numFmtId="0" fontId="10" fillId="0" borderId="37" xfId="0" applyFont="1" applyBorder="1" applyAlignment="1">
      <alignment horizontal="left"/>
    </xf>
    <xf numFmtId="0" fontId="10" fillId="0" borderId="37" xfId="0" applyFont="1" applyBorder="1" applyAlignment="1">
      <alignment horizontal="right"/>
    </xf>
    <xf numFmtId="0" fontId="10" fillId="0" borderId="37" xfId="0" applyFont="1" applyBorder="1"/>
    <xf numFmtId="3" fontId="30" fillId="0" borderId="37" xfId="0" applyNumberFormat="1" applyFont="1" applyBorder="1"/>
    <xf numFmtId="1" fontId="30" fillId="0" borderId="37" xfId="0" applyNumberFormat="1" applyFont="1" applyBorder="1" applyAlignment="1">
      <alignment horizontal="left"/>
    </xf>
    <xf numFmtId="3" fontId="29" fillId="0" borderId="37" xfId="0" applyNumberFormat="1" applyFont="1" applyFill="1" applyBorder="1"/>
    <xf numFmtId="0" fontId="8" fillId="0" borderId="37" xfId="11" applyBorder="1" applyAlignment="1">
      <alignment horizontal="left"/>
    </xf>
    <xf numFmtId="0" fontId="8" fillId="0" borderId="37" xfId="11" applyBorder="1"/>
    <xf numFmtId="0" fontId="11" fillId="0" borderId="37" xfId="0" applyFont="1" applyBorder="1" applyAlignment="1">
      <alignment horizontal="left" wrapText="1"/>
    </xf>
    <xf numFmtId="3" fontId="11" fillId="0" borderId="37" xfId="0" applyNumberFormat="1" applyFont="1" applyBorder="1" applyAlignment="1">
      <alignment horizontal="center" wrapText="1"/>
    </xf>
    <xf numFmtId="3" fontId="10" fillId="0" borderId="37" xfId="0" applyNumberFormat="1" applyFont="1" applyBorder="1"/>
    <xf numFmtId="0" fontId="10" fillId="0" borderId="37" xfId="0" applyFont="1" applyBorder="1" applyAlignment="1">
      <alignment horizontal="left" wrapText="1"/>
    </xf>
    <xf numFmtId="0" fontId="10" fillId="0" borderId="37" xfId="0" applyFont="1" applyBorder="1" applyAlignment="1">
      <alignment horizontal="right" wrapText="1"/>
    </xf>
    <xf numFmtId="0" fontId="10" fillId="0" borderId="37" xfId="4" applyFont="1" applyFill="1" applyBorder="1" applyAlignment="1">
      <alignment horizontal="left"/>
    </xf>
    <xf numFmtId="0" fontId="10" fillId="0" borderId="37" xfId="4" applyNumberFormat="1" applyFont="1" applyFill="1" applyBorder="1"/>
    <xf numFmtId="0" fontId="11" fillId="0" borderId="37" xfId="0" applyFont="1" applyBorder="1" applyAlignment="1">
      <alignment wrapText="1"/>
    </xf>
    <xf numFmtId="43" fontId="17" fillId="0" borderId="37" xfId="0" applyNumberFormat="1" applyFont="1" applyBorder="1"/>
    <xf numFmtId="0" fontId="11" fillId="0" borderId="37" xfId="0" applyFont="1" applyBorder="1" applyAlignment="1">
      <alignment horizontal="right" wrapText="1"/>
    </xf>
    <xf numFmtId="0" fontId="30" fillId="0" borderId="37" xfId="12" applyFont="1" applyBorder="1"/>
    <xf numFmtId="3" fontId="30" fillId="0" borderId="37" xfId="12" applyNumberFormat="1" applyFont="1" applyBorder="1"/>
    <xf numFmtId="165" fontId="10" fillId="0" borderId="37" xfId="4" applyNumberFormat="1" applyFont="1" applyBorder="1" applyAlignment="1">
      <alignment horizontal="right"/>
    </xf>
    <xf numFmtId="0" fontId="10" fillId="0" borderId="37" xfId="4" applyFont="1" applyBorder="1" applyAlignment="1">
      <alignment horizontal="left"/>
    </xf>
    <xf numFmtId="3" fontId="10" fillId="0" borderId="37" xfId="0" applyNumberFormat="1" applyFont="1" applyFill="1" applyBorder="1"/>
    <xf numFmtId="0" fontId="6" fillId="0" borderId="36" xfId="11" applyFont="1" applyBorder="1" applyAlignment="1">
      <alignment horizontal="left"/>
    </xf>
    <xf numFmtId="0" fontId="29" fillId="0" borderId="1" xfId="12" applyFont="1" applyBorder="1" applyAlignment="1">
      <alignment horizontal="center" vertical="center" textRotation="90" wrapText="1"/>
    </xf>
    <xf numFmtId="0" fontId="10" fillId="0" borderId="39" xfId="4" applyFont="1" applyBorder="1" applyAlignment="1">
      <alignment horizontal="left"/>
    </xf>
    <xf numFmtId="0" fontId="10" fillId="0" borderId="40" xfId="4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9" fillId="0" borderId="1" xfId="11" applyFont="1" applyBorder="1" applyAlignment="1">
      <alignment horizontal="center" vertical="center"/>
    </xf>
    <xf numFmtId="0" fontId="30" fillId="0" borderId="37" xfId="11" applyFont="1" applyBorder="1"/>
    <xf numFmtId="3" fontId="30" fillId="0" borderId="37" xfId="11" applyNumberFormat="1" applyFont="1" applyBorder="1"/>
    <xf numFmtId="0" fontId="30" fillId="0" borderId="36" xfId="11" applyFont="1" applyBorder="1"/>
    <xf numFmtId="3" fontId="30" fillId="0" borderId="36" xfId="11" applyNumberFormat="1" applyFont="1" applyBorder="1"/>
    <xf numFmtId="0" fontId="43" fillId="0" borderId="0" xfId="11" applyFont="1" applyAlignment="1">
      <alignment horizontal="left"/>
    </xf>
    <xf numFmtId="0" fontId="43" fillId="0" borderId="0" xfId="4" applyFont="1" applyFill="1" applyBorder="1"/>
    <xf numFmtId="0" fontId="16" fillId="0" borderId="0" xfId="4" applyFont="1" applyFill="1" applyBorder="1"/>
    <xf numFmtId="0" fontId="15" fillId="0" borderId="1" xfId="10" applyFont="1" applyFill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right"/>
    </xf>
    <xf numFmtId="0" fontId="15" fillId="0" borderId="0" xfId="10" applyFont="1" applyFill="1" applyBorder="1"/>
    <xf numFmtId="0" fontId="10" fillId="0" borderId="9" xfId="0" applyFont="1" applyBorder="1" applyAlignment="1">
      <alignment vertical="top" wrapText="1"/>
    </xf>
    <xf numFmtId="0" fontId="14" fillId="0" borderId="20" xfId="0" applyFont="1" applyFill="1" applyBorder="1"/>
    <xf numFmtId="0" fontId="15" fillId="0" borderId="33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right" wrapText="1"/>
    </xf>
    <xf numFmtId="166" fontId="15" fillId="0" borderId="9" xfId="0" applyNumberFormat="1" applyFont="1" applyBorder="1" applyAlignment="1">
      <alignment horizontal="right" wrapText="1"/>
    </xf>
    <xf numFmtId="49" fontId="15" fillId="0" borderId="9" xfId="0" applyNumberFormat="1" applyFont="1" applyBorder="1" applyAlignment="1">
      <alignment horizontal="centerContinuous" vertical="center" wrapText="1"/>
    </xf>
    <xf numFmtId="0" fontId="10" fillId="0" borderId="0" xfId="0" applyFont="1" applyAlignment="1">
      <alignment horizontal="right" wrapText="1"/>
    </xf>
    <xf numFmtId="41" fontId="15" fillId="0" borderId="9" xfId="6" applyFont="1" applyBorder="1" applyAlignment="1">
      <alignment horizontal="right" vertical="center" wrapText="1"/>
    </xf>
    <xf numFmtId="0" fontId="35" fillId="0" borderId="9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/>
    </xf>
    <xf numFmtId="3" fontId="10" fillId="0" borderId="37" xfId="4" applyNumberFormat="1" applyFont="1" applyFill="1" applyBorder="1"/>
    <xf numFmtId="3" fontId="10" fillId="0" borderId="36" xfId="4" applyNumberFormat="1" applyFont="1" applyFill="1" applyBorder="1"/>
    <xf numFmtId="3" fontId="10" fillId="0" borderId="0" xfId="4" applyNumberFormat="1" applyFont="1" applyFill="1" applyBorder="1"/>
    <xf numFmtId="0" fontId="13" fillId="0" borderId="0" xfId="0" applyFont="1" applyAlignment="1">
      <alignment horizontal="left"/>
    </xf>
    <xf numFmtId="0" fontId="10" fillId="0" borderId="9" xfId="0" applyFont="1" applyBorder="1" applyAlignment="1">
      <alignment horizontal="left" wrapText="1"/>
    </xf>
    <xf numFmtId="165" fontId="10" fillId="0" borderId="11" xfId="0" applyNumberFormat="1" applyFont="1" applyBorder="1" applyAlignment="1">
      <alignment horizontal="right"/>
    </xf>
    <xf numFmtId="165" fontId="10" fillId="0" borderId="9" xfId="0" applyNumberFormat="1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41" fontId="15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30" fillId="0" borderId="36" xfId="0" applyFont="1" applyBorder="1" applyAlignment="1">
      <alignment horizontal="right" wrapText="1"/>
    </xf>
    <xf numFmtId="0" fontId="30" fillId="0" borderId="37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15" fillId="0" borderId="36" xfId="0" applyFont="1" applyBorder="1" applyAlignment="1">
      <alignment horizontal="right" wrapText="1"/>
    </xf>
    <xf numFmtId="0" fontId="55" fillId="0" borderId="36" xfId="0" applyFont="1" applyBorder="1" applyAlignment="1">
      <alignment horizontal="right" wrapText="1"/>
    </xf>
    <xf numFmtId="0" fontId="18" fillId="0" borderId="36" xfId="0" applyFont="1" applyBorder="1" applyAlignment="1">
      <alignment horizontal="right" wrapText="1"/>
    </xf>
    <xf numFmtId="0" fontId="15" fillId="0" borderId="36" xfId="0" applyFont="1" applyBorder="1" applyAlignment="1">
      <alignment wrapText="1"/>
    </xf>
    <xf numFmtId="0" fontId="15" fillId="0" borderId="37" xfId="0" applyFont="1" applyBorder="1" applyAlignment="1">
      <alignment horizontal="right" wrapText="1"/>
    </xf>
    <xf numFmtId="0" fontId="55" fillId="0" borderId="37" xfId="0" applyFont="1" applyBorder="1" applyAlignment="1">
      <alignment horizontal="right" wrapText="1"/>
    </xf>
    <xf numFmtId="1" fontId="15" fillId="0" borderId="11" xfId="0" applyNumberFormat="1" applyFont="1" applyBorder="1" applyAlignment="1">
      <alignment horizontal="left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64" fillId="0" borderId="4" xfId="0" applyFont="1" applyBorder="1" applyAlignment="1">
      <alignment wrapText="1"/>
    </xf>
    <xf numFmtId="165" fontId="10" fillId="0" borderId="9" xfId="6" applyNumberFormat="1" applyFont="1" applyBorder="1" applyAlignment="1">
      <alignment horizontal="right" vertical="center" wrapText="1"/>
    </xf>
    <xf numFmtId="165" fontId="15" fillId="0" borderId="9" xfId="0" applyNumberFormat="1" applyFont="1" applyBorder="1"/>
    <xf numFmtId="165" fontId="15" fillId="0" borderId="9" xfId="0" applyNumberFormat="1" applyFont="1" applyFill="1" applyBorder="1"/>
    <xf numFmtId="0" fontId="5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36" xfId="0" applyNumberFormat="1" applyFont="1" applyBorder="1" applyAlignment="1">
      <alignment horizontal="right" wrapText="1"/>
    </xf>
    <xf numFmtId="165" fontId="15" fillId="0" borderId="1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30" fillId="0" borderId="0" xfId="0" applyNumberFormat="1" applyFont="1"/>
    <xf numFmtId="0" fontId="30" fillId="0" borderId="0" xfId="0" applyFont="1"/>
    <xf numFmtId="0" fontId="29" fillId="0" borderId="0" xfId="0" applyFont="1"/>
    <xf numFmtId="0" fontId="52" fillId="0" borderId="0" xfId="0" applyFont="1"/>
    <xf numFmtId="0" fontId="69" fillId="0" borderId="0" xfId="0" applyFont="1"/>
    <xf numFmtId="0" fontId="22" fillId="0" borderId="11" xfId="0" applyFont="1" applyBorder="1" applyAlignment="1">
      <alignment horizontal="left"/>
    </xf>
    <xf numFmtId="0" fontId="30" fillId="0" borderId="44" xfId="0" applyFont="1" applyBorder="1"/>
    <xf numFmtId="0" fontId="70" fillId="0" borderId="1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left"/>
    </xf>
    <xf numFmtId="0" fontId="29" fillId="0" borderId="45" xfId="0" applyFont="1" applyBorder="1" applyAlignment="1">
      <alignment horizontal="center"/>
    </xf>
    <xf numFmtId="0" fontId="30" fillId="0" borderId="44" xfId="0" applyFont="1" applyBorder="1" applyAlignment="1">
      <alignment horizontal="left"/>
    </xf>
    <xf numFmtId="168" fontId="30" fillId="0" borderId="44" xfId="0" applyNumberFormat="1" applyFont="1" applyBorder="1" applyAlignment="1">
      <alignment horizontal="right"/>
    </xf>
    <xf numFmtId="0" fontId="29" fillId="0" borderId="44" xfId="0" applyFont="1" applyBorder="1" applyAlignment="1">
      <alignment horizontal="left"/>
    </xf>
    <xf numFmtId="0" fontId="29" fillId="0" borderId="44" xfId="0" applyFont="1" applyBorder="1" applyAlignment="1">
      <alignment horizontal="center"/>
    </xf>
    <xf numFmtId="0" fontId="54" fillId="0" borderId="0" xfId="0" applyFont="1"/>
    <xf numFmtId="168" fontId="29" fillId="0" borderId="44" xfId="0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172" fontId="30" fillId="0" borderId="44" xfId="0" applyNumberFormat="1" applyFont="1" applyBorder="1" applyAlignment="1">
      <alignment horizontal="right"/>
    </xf>
    <xf numFmtId="172" fontId="29" fillId="0" borderId="44" xfId="0" applyNumberFormat="1" applyFont="1" applyBorder="1" applyAlignment="1">
      <alignment horizontal="right"/>
    </xf>
    <xf numFmtId="3" fontId="15" fillId="0" borderId="0" xfId="0" applyNumberFormat="1" applyFont="1"/>
    <xf numFmtId="0" fontId="3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1" xfId="0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15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wrapText="1"/>
    </xf>
    <xf numFmtId="0" fontId="15" fillId="0" borderId="20" xfId="0" applyFont="1" applyBorder="1" applyAlignment="1">
      <alignment horizontal="left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3" fontId="15" fillId="0" borderId="9" xfId="2" applyNumberFormat="1" applyFont="1" applyBorder="1"/>
    <xf numFmtId="0" fontId="15" fillId="0" borderId="9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37" fillId="0" borderId="9" xfId="0" applyFont="1" applyBorder="1" applyAlignment="1">
      <alignment horizontal="right" wrapText="1"/>
    </xf>
    <xf numFmtId="0" fontId="10" fillId="0" borderId="0" xfId="0" applyFont="1" applyProtection="1">
      <protection locked="0"/>
    </xf>
    <xf numFmtId="3" fontId="37" fillId="0" borderId="11" xfId="0" applyNumberFormat="1" applyFont="1" applyBorder="1" applyAlignment="1">
      <alignment horizontal="right" wrapText="1"/>
    </xf>
    <xf numFmtId="3" fontId="37" fillId="0" borderId="9" xfId="0" applyNumberFormat="1" applyFont="1" applyBorder="1" applyAlignment="1">
      <alignment horizontal="right" wrapText="1"/>
    </xf>
    <xf numFmtId="165" fontId="59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3" fontId="10" fillId="0" borderId="0" xfId="0" applyNumberFormat="1" applyFont="1" applyBorder="1" applyAlignment="1">
      <alignment horizontal="right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11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165" fontId="10" fillId="0" borderId="9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3" fillId="0" borderId="35" xfId="0" applyFont="1" applyBorder="1" applyAlignment="1">
      <alignment vertical="top" wrapText="1"/>
    </xf>
    <xf numFmtId="3" fontId="15" fillId="0" borderId="11" xfId="0" applyNumberFormat="1" applyFont="1" applyBorder="1" applyAlignment="1">
      <alignment wrapText="1"/>
    </xf>
    <xf numFmtId="0" fontId="30" fillId="0" borderId="9" xfId="5" applyFont="1" applyFill="1" applyBorder="1" applyAlignment="1">
      <alignment horizontal="left" vertical="top" wrapText="1"/>
    </xf>
    <xf numFmtId="0" fontId="30" fillId="0" borderId="25" xfId="5" applyFont="1" applyFill="1" applyBorder="1" applyAlignment="1">
      <alignment horizontal="left" vertical="top" wrapText="1"/>
    </xf>
    <xf numFmtId="0" fontId="30" fillId="0" borderId="9" xfId="5" applyFont="1" applyFill="1" applyBorder="1" applyAlignment="1">
      <alignment horizontal="left" vertical="top"/>
    </xf>
    <xf numFmtId="0" fontId="30" fillId="0" borderId="0" xfId="22" applyFont="1" applyFill="1"/>
    <xf numFmtId="0" fontId="29" fillId="0" borderId="0" xfId="22" applyFont="1" applyFill="1"/>
    <xf numFmtId="0" fontId="22" fillId="2" borderId="9" xfId="0" applyFont="1" applyFill="1" applyBorder="1" applyAlignment="1">
      <alignment horizontal="right" wrapText="1"/>
    </xf>
    <xf numFmtId="165" fontId="10" fillId="0" borderId="0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2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3" fillId="0" borderId="0" xfId="0" applyFont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left"/>
    </xf>
    <xf numFmtId="168" fontId="30" fillId="0" borderId="48" xfId="2" applyNumberFormat="1" applyFont="1" applyBorder="1"/>
    <xf numFmtId="165" fontId="30" fillId="0" borderId="48" xfId="0" applyNumberFormat="1" applyFont="1" applyBorder="1"/>
    <xf numFmtId="0" fontId="29" fillId="0" borderId="48" xfId="0" applyFont="1" applyBorder="1"/>
    <xf numFmtId="168" fontId="29" fillId="0" borderId="48" xfId="0" applyNumberFormat="1" applyFont="1" applyBorder="1"/>
    <xf numFmtId="165" fontId="29" fillId="0" borderId="48" xfId="0" applyNumberFormat="1" applyFont="1" applyBorder="1"/>
    <xf numFmtId="0" fontId="10" fillId="0" borderId="48" xfId="0" applyFont="1" applyBorder="1"/>
    <xf numFmtId="0" fontId="15" fillId="0" borderId="48" xfId="0" applyFont="1" applyBorder="1" applyAlignment="1">
      <alignment wrapText="1"/>
    </xf>
    <xf numFmtId="168" fontId="29" fillId="0" borderId="48" xfId="2" applyNumberFormat="1" applyFont="1" applyBorder="1"/>
    <xf numFmtId="0" fontId="30" fillId="0" borderId="49" xfId="0" applyFont="1" applyBorder="1" applyAlignment="1">
      <alignment horizontal="left"/>
    </xf>
    <xf numFmtId="168" fontId="30" fillId="0" borderId="49" xfId="2" applyNumberFormat="1" applyFont="1" applyBorder="1"/>
    <xf numFmtId="165" fontId="30" fillId="0" borderId="49" xfId="0" applyNumberFormat="1" applyFont="1" applyBorder="1"/>
    <xf numFmtId="0" fontId="10" fillId="0" borderId="49" xfId="0" applyFont="1" applyBorder="1"/>
    <xf numFmtId="0" fontId="29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left"/>
    </xf>
    <xf numFmtId="0" fontId="15" fillId="0" borderId="48" xfId="0" applyFont="1" applyBorder="1" applyAlignment="1">
      <alignment horizontal="left" wrapText="1"/>
    </xf>
    <xf numFmtId="168" fontId="29" fillId="0" borderId="0" xfId="2" applyNumberFormat="1" applyFont="1" applyBorder="1"/>
    <xf numFmtId="165" fontId="10" fillId="0" borderId="48" xfId="0" applyNumberFormat="1" applyFont="1" applyBorder="1"/>
    <xf numFmtId="165" fontId="30" fillId="0" borderId="48" xfId="2" applyNumberFormat="1" applyFont="1" applyBorder="1"/>
    <xf numFmtId="0" fontId="15" fillId="0" borderId="48" xfId="0" applyFont="1" applyBorder="1"/>
    <xf numFmtId="165" fontId="15" fillId="0" borderId="48" xfId="0" applyNumberFormat="1" applyFont="1" applyBorder="1"/>
    <xf numFmtId="165" fontId="29" fillId="0" borderId="48" xfId="2" applyNumberFormat="1" applyFont="1" applyBorder="1"/>
    <xf numFmtId="172" fontId="29" fillId="0" borderId="48" xfId="2" applyNumberFormat="1" applyFont="1" applyBorder="1"/>
    <xf numFmtId="172" fontId="30" fillId="0" borderId="48" xfId="2" applyNumberFormat="1" applyFont="1" applyBorder="1"/>
    <xf numFmtId="172" fontId="30" fillId="0" borderId="48" xfId="2" applyNumberFormat="1" applyFont="1" applyBorder="1" applyAlignment="1">
      <alignment horizontal="right"/>
    </xf>
    <xf numFmtId="172" fontId="10" fillId="0" borderId="48" xfId="0" applyNumberFormat="1" applyFont="1" applyBorder="1" applyAlignment="1">
      <alignment horizontal="right"/>
    </xf>
    <xf numFmtId="168" fontId="30" fillId="0" borderId="48" xfId="2" applyNumberFormat="1" applyFont="1" applyBorder="1" applyAlignment="1">
      <alignment horizontal="right"/>
    </xf>
    <xf numFmtId="0" fontId="10" fillId="0" borderId="48" xfId="0" applyFont="1" applyBorder="1" applyAlignment="1">
      <alignment horizontal="right"/>
    </xf>
    <xf numFmtId="0" fontId="15" fillId="0" borderId="48" xfId="0" applyFont="1" applyBorder="1" applyAlignment="1">
      <alignment horizontal="left"/>
    </xf>
    <xf numFmtId="168" fontId="29" fillId="0" borderId="48" xfId="2" applyNumberFormat="1" applyFont="1" applyBorder="1" applyAlignment="1">
      <alignment horizontal="right"/>
    </xf>
    <xf numFmtId="0" fontId="15" fillId="0" borderId="48" xfId="0" applyFont="1" applyBorder="1" applyAlignment="1">
      <alignment horizontal="right"/>
    </xf>
    <xf numFmtId="166" fontId="10" fillId="0" borderId="11" xfId="0" applyNumberFormat="1" applyFont="1" applyBorder="1" applyAlignment="1">
      <alignment wrapText="1"/>
    </xf>
    <xf numFmtId="166" fontId="15" fillId="0" borderId="11" xfId="0" applyNumberFormat="1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/>
    </xf>
    <xf numFmtId="0" fontId="15" fillId="0" borderId="20" xfId="0" applyFont="1" applyBorder="1" applyAlignment="1">
      <alignment horizontal="left" wrapText="1"/>
    </xf>
    <xf numFmtId="0" fontId="10" fillId="0" borderId="0" xfId="4" applyFont="1" applyBorder="1" applyAlignment="1">
      <alignment horizontal="left"/>
    </xf>
    <xf numFmtId="165" fontId="36" fillId="0" borderId="0" xfId="4" applyNumberFormat="1" applyFont="1" applyAlignment="1">
      <alignment horizontal="right"/>
    </xf>
    <xf numFmtId="0" fontId="70" fillId="0" borderId="0" xfId="0" applyFont="1" applyFill="1" applyAlignment="1">
      <alignment horizontal="center" vertical="center"/>
    </xf>
    <xf numFmtId="0" fontId="70" fillId="0" borderId="0" xfId="0" applyFont="1" applyFill="1"/>
    <xf numFmtId="0" fontId="70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165" fontId="10" fillId="0" borderId="48" xfId="0" applyNumberFormat="1" applyFont="1" applyBorder="1" applyAlignment="1">
      <alignment horizontal="right"/>
    </xf>
    <xf numFmtId="165" fontId="15" fillId="0" borderId="48" xfId="0" applyNumberFormat="1" applyFont="1" applyBorder="1" applyAlignment="1">
      <alignment horizontal="right"/>
    </xf>
    <xf numFmtId="0" fontId="14" fillId="0" borderId="48" xfId="0" applyFont="1" applyBorder="1" applyAlignment="1">
      <alignment horizontal="left"/>
    </xf>
    <xf numFmtId="165" fontId="14" fillId="0" borderId="48" xfId="0" applyNumberFormat="1" applyFont="1" applyBorder="1" applyAlignment="1">
      <alignment horizontal="right"/>
    </xf>
    <xf numFmtId="0" fontId="35" fillId="0" borderId="48" xfId="0" applyFont="1" applyBorder="1" applyAlignment="1">
      <alignment horizontal="left"/>
    </xf>
    <xf numFmtId="168" fontId="71" fillId="0" borderId="48" xfId="2" applyNumberFormat="1" applyFont="1" applyBorder="1" applyAlignment="1">
      <alignment horizontal="right"/>
    </xf>
    <xf numFmtId="165" fontId="35" fillId="0" borderId="48" xfId="0" applyNumberFormat="1" applyFont="1" applyBorder="1" applyAlignment="1">
      <alignment horizontal="right"/>
    </xf>
    <xf numFmtId="0" fontId="10" fillId="0" borderId="48" xfId="0" applyFont="1" applyBorder="1" applyAlignment="1">
      <alignment horizontal="left" wrapText="1"/>
    </xf>
    <xf numFmtId="172" fontId="52" fillId="0" borderId="48" xfId="2" applyNumberFormat="1" applyFont="1" applyBorder="1" applyAlignment="1">
      <alignment horizontal="right"/>
    </xf>
    <xf numFmtId="172" fontId="14" fillId="0" borderId="48" xfId="0" applyNumberFormat="1" applyFont="1" applyBorder="1" applyAlignment="1">
      <alignment horizontal="right"/>
    </xf>
    <xf numFmtId="0" fontId="13" fillId="0" borderId="0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/>
    </xf>
    <xf numFmtId="165" fontId="10" fillId="0" borderId="9" xfId="0" applyNumberFormat="1" applyFont="1" applyFill="1" applyBorder="1" applyAlignment="1">
      <alignment horizontal="right"/>
    </xf>
    <xf numFmtId="3" fontId="15" fillId="0" borderId="9" xfId="0" applyNumberFormat="1" applyFont="1" applyBorder="1" applyAlignment="1">
      <alignment horizontal="right" vertical="top" wrapText="1"/>
    </xf>
    <xf numFmtId="3" fontId="15" fillId="0" borderId="9" xfId="0" applyNumberFormat="1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3" fontId="30" fillId="0" borderId="18" xfId="1" applyNumberFormat="1" applyFont="1" applyBorder="1"/>
    <xf numFmtId="3" fontId="30" fillId="0" borderId="18" xfId="1" applyNumberFormat="1" applyFont="1" applyBorder="1" applyAlignment="1">
      <alignment horizontal="right" wrapText="1"/>
    </xf>
    <xf numFmtId="3" fontId="29" fillId="0" borderId="17" xfId="1" applyNumberFormat="1" applyFont="1" applyBorder="1"/>
    <xf numFmtId="166" fontId="10" fillId="0" borderId="9" xfId="0" applyNumberFormat="1" applyFont="1" applyBorder="1" applyAlignment="1">
      <alignment vertical="top"/>
    </xf>
    <xf numFmtId="166" fontId="10" fillId="0" borderId="9" xfId="0" applyNumberFormat="1" applyFont="1" applyBorder="1" applyAlignment="1">
      <alignment horizontal="right" vertical="top" wrapText="1"/>
    </xf>
    <xf numFmtId="166" fontId="15" fillId="0" borderId="11" xfId="0" applyNumberFormat="1" applyFont="1" applyBorder="1" applyAlignment="1">
      <alignment vertical="top"/>
    </xf>
    <xf numFmtId="0" fontId="39" fillId="0" borderId="1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center" vertical="center" textRotation="90"/>
    </xf>
    <xf numFmtId="0" fontId="12" fillId="0" borderId="9" xfId="0" applyFont="1" applyFill="1" applyBorder="1" applyAlignment="1">
      <alignment horizontal="left"/>
    </xf>
    <xf numFmtId="3" fontId="12" fillId="0" borderId="9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wrapText="1"/>
    </xf>
    <xf numFmtId="0" fontId="22" fillId="0" borderId="9" xfId="0" applyFont="1" applyFill="1" applyBorder="1" applyAlignment="1">
      <alignment horizontal="left" wrapText="1"/>
    </xf>
    <xf numFmtId="0" fontId="22" fillId="0" borderId="25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horizontal="right" wrapText="1"/>
    </xf>
    <xf numFmtId="0" fontId="37" fillId="0" borderId="25" xfId="0" applyFont="1" applyFill="1" applyBorder="1" applyAlignment="1">
      <alignment horizontal="left" wrapText="1"/>
    </xf>
    <xf numFmtId="0" fontId="15" fillId="0" borderId="25" xfId="0" applyFont="1" applyFill="1" applyBorder="1" applyAlignment="1">
      <alignment horizontal="right" wrapText="1"/>
    </xf>
    <xf numFmtId="0" fontId="15" fillId="0" borderId="25" xfId="0" applyFont="1" applyFill="1" applyBorder="1"/>
    <xf numFmtId="0" fontId="37" fillId="0" borderId="9" xfId="0" applyFont="1" applyFill="1" applyBorder="1" applyAlignment="1">
      <alignment horizontal="left"/>
    </xf>
    <xf numFmtId="0" fontId="30" fillId="0" borderId="9" xfId="0" applyFont="1" applyBorder="1" applyAlignment="1">
      <alignment horizontal="left"/>
    </xf>
    <xf numFmtId="3" fontId="16" fillId="0" borderId="9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2" fontId="11" fillId="0" borderId="36" xfId="2" applyNumberFormat="1" applyFont="1" applyBorder="1" applyAlignment="1">
      <alignment horizontal="right"/>
    </xf>
    <xf numFmtId="49" fontId="15" fillId="0" borderId="1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72" fillId="0" borderId="0" xfId="0" applyNumberFormat="1" applyFont="1" applyAlignment="1">
      <alignment vertical="center" wrapText="1"/>
    </xf>
    <xf numFmtId="0" fontId="72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165" fontId="10" fillId="0" borderId="9" xfId="0" applyNumberFormat="1" applyFont="1" applyBorder="1" applyAlignment="1">
      <alignment horizontal="left" indent="2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36" xfId="4" applyFont="1" applyFill="1" applyBorder="1" applyAlignment="1">
      <alignment horizontal="left"/>
    </xf>
    <xf numFmtId="0" fontId="15" fillId="0" borderId="36" xfId="4" applyNumberFormat="1" applyFont="1" applyFill="1" applyBorder="1"/>
    <xf numFmtId="0" fontId="15" fillId="0" borderId="0" xfId="4" applyFont="1" applyFill="1" applyBorder="1"/>
    <xf numFmtId="0" fontId="69" fillId="0" borderId="0" xfId="4" applyFont="1" applyFill="1" applyBorder="1"/>
    <xf numFmtId="0" fontId="64" fillId="0" borderId="0" xfId="4" applyFont="1" applyFill="1" applyBorder="1" applyAlignment="1">
      <alignment horizontal="center" vertical="center" wrapText="1"/>
    </xf>
    <xf numFmtId="0" fontId="69" fillId="0" borderId="0" xfId="4" applyFont="1" applyFill="1" applyBorder="1" applyAlignment="1">
      <alignment horizontal="center" vertical="center" wrapText="1"/>
    </xf>
    <xf numFmtId="0" fontId="69" fillId="0" borderId="0" xfId="4" applyFont="1" applyFill="1" applyBorder="1" applyAlignment="1">
      <alignment horizontal="left"/>
    </xf>
    <xf numFmtId="0" fontId="69" fillId="0" borderId="0" xfId="4" applyNumberFormat="1" applyFont="1" applyFill="1" applyBorder="1"/>
    <xf numFmtId="0" fontId="64" fillId="0" borderId="0" xfId="4" applyFont="1" applyFill="1" applyBorder="1" applyAlignment="1">
      <alignment horizontal="left"/>
    </xf>
    <xf numFmtId="0" fontId="64" fillId="0" borderId="0" xfId="4" applyNumberFormat="1" applyFont="1" applyFill="1" applyBorder="1"/>
    <xf numFmtId="0" fontId="73" fillId="0" borderId="0" xfId="4" applyFont="1" applyFill="1" applyBorder="1"/>
    <xf numFmtId="0" fontId="74" fillId="0" borderId="0" xfId="4" applyFont="1" applyFill="1" applyBorder="1"/>
    <xf numFmtId="0" fontId="29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top" wrapText="1"/>
    </xf>
    <xf numFmtId="0" fontId="38" fillId="0" borderId="0" xfId="0" applyFont="1"/>
    <xf numFmtId="0" fontId="13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Border="1"/>
    <xf numFmtId="0" fontId="29" fillId="0" borderId="1" xfId="1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15" fillId="0" borderId="1" xfId="4" applyFont="1" applyBorder="1" applyAlignment="1">
      <alignment horizontal="center" vertical="center"/>
    </xf>
    <xf numFmtId="0" fontId="2" fillId="0" borderId="0" xfId="11" applyFont="1"/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36" xfId="0" applyFont="1" applyBorder="1" applyAlignment="1">
      <alignment horizontal="left"/>
    </xf>
    <xf numFmtId="172" fontId="30" fillId="0" borderId="0" xfId="0" applyNumberFormat="1" applyFont="1"/>
    <xf numFmtId="0" fontId="30" fillId="0" borderId="0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10" fillId="0" borderId="0" xfId="2" applyNumberFormat="1" applyFont="1"/>
    <xf numFmtId="165" fontId="11" fillId="0" borderId="36" xfId="2" applyNumberFormat="1" applyFont="1" applyBorder="1" applyAlignment="1">
      <alignment horizontal="right"/>
    </xf>
    <xf numFmtId="3" fontId="10" fillId="0" borderId="36" xfId="2" applyNumberFormat="1" applyFont="1" applyBorder="1"/>
    <xf numFmtId="3" fontId="15" fillId="0" borderId="36" xfId="2" applyNumberFormat="1" applyFont="1" applyBorder="1"/>
    <xf numFmtId="165" fontId="29" fillId="0" borderId="1" xfId="11" applyNumberFormat="1" applyFont="1" applyBorder="1" applyAlignment="1">
      <alignment horizontal="center" vertical="center"/>
    </xf>
    <xf numFmtId="165" fontId="30" fillId="0" borderId="37" xfId="11" applyNumberFormat="1" applyFont="1" applyBorder="1"/>
    <xf numFmtId="165" fontId="30" fillId="0" borderId="36" xfId="11" applyNumberFormat="1" applyFont="1" applyBorder="1"/>
    <xf numFmtId="168" fontId="12" fillId="0" borderId="36" xfId="2" applyNumberFormat="1" applyFont="1" applyBorder="1" applyAlignment="1"/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0" fillId="0" borderId="9" xfId="0" applyFont="1" applyFill="1" applyBorder="1" applyAlignment="1">
      <alignment horizontal="right"/>
    </xf>
    <xf numFmtId="0" fontId="15" fillId="0" borderId="0" xfId="0" applyFont="1" applyBorder="1" applyAlignment="1">
      <alignment horizontal="center" vertical="center" wrapText="1"/>
    </xf>
    <xf numFmtId="166" fontId="10" fillId="0" borderId="36" xfId="2" applyNumberFormat="1" applyFont="1" applyBorder="1"/>
    <xf numFmtId="4" fontId="10" fillId="0" borderId="36" xfId="2" applyNumberFormat="1" applyFont="1" applyBorder="1"/>
    <xf numFmtId="165" fontId="11" fillId="0" borderId="36" xfId="0" applyNumberFormat="1" applyFont="1" applyBorder="1" applyAlignment="1">
      <alignment horizontal="right"/>
    </xf>
    <xf numFmtId="3" fontId="10" fillId="0" borderId="24" xfId="0" applyNumberFormat="1" applyFont="1" applyBorder="1"/>
    <xf numFmtId="0" fontId="10" fillId="0" borderId="37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29" fillId="0" borderId="36" xfId="11" applyFont="1" applyBorder="1"/>
    <xf numFmtId="3" fontId="29" fillId="0" borderId="36" xfId="11" applyNumberFormat="1" applyFont="1" applyBorder="1"/>
    <xf numFmtId="165" fontId="29" fillId="0" borderId="36" xfId="11" applyNumberFormat="1" applyFont="1" applyBorder="1"/>
    <xf numFmtId="172" fontId="30" fillId="0" borderId="49" xfId="2" applyNumberFormat="1" applyFont="1" applyBorder="1"/>
    <xf numFmtId="172" fontId="29" fillId="0" borderId="49" xfId="2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59" fillId="0" borderId="0" xfId="0" applyFont="1" applyBorder="1"/>
    <xf numFmtId="0" fontId="46" fillId="0" borderId="0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10" fillId="0" borderId="25" xfId="0" applyFont="1" applyFill="1" applyBorder="1"/>
    <xf numFmtId="3" fontId="12" fillId="0" borderId="36" xfId="0" applyNumberFormat="1" applyFont="1" applyBorder="1" applyAlignment="1">
      <alignment horizontal="left" wrapText="1"/>
    </xf>
    <xf numFmtId="172" fontId="11" fillId="0" borderId="37" xfId="2" applyNumberFormat="1" applyFont="1" applyBorder="1" applyAlignment="1">
      <alignment horizontal="right" wrapText="1"/>
    </xf>
    <xf numFmtId="172" fontId="11" fillId="0" borderId="36" xfId="2" applyNumberFormat="1" applyFont="1" applyBorder="1" applyAlignment="1">
      <alignment horizontal="right" wrapText="1"/>
    </xf>
    <xf numFmtId="172" fontId="12" fillId="0" borderId="36" xfId="2" applyNumberFormat="1" applyFont="1" applyFill="1" applyBorder="1" applyAlignment="1">
      <alignment horizontal="right" wrapText="1"/>
    </xf>
    <xf numFmtId="172" fontId="12" fillId="0" borderId="36" xfId="2" applyNumberFormat="1" applyFont="1" applyBorder="1" applyAlignment="1">
      <alignment horizontal="right" wrapText="1"/>
    </xf>
    <xf numFmtId="0" fontId="15" fillId="0" borderId="9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5" fontId="14" fillId="0" borderId="37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7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25" fillId="0" borderId="63" xfId="0" applyFont="1" applyFill="1" applyBorder="1"/>
    <xf numFmtId="165" fontId="11" fillId="0" borderId="37" xfId="0" applyNumberFormat="1" applyFont="1" applyBorder="1" applyAlignment="1">
      <alignment wrapText="1"/>
    </xf>
    <xf numFmtId="3" fontId="11" fillId="0" borderId="37" xfId="0" applyNumberFormat="1" applyFont="1" applyBorder="1" applyAlignment="1">
      <alignment wrapText="1"/>
    </xf>
    <xf numFmtId="3" fontId="11" fillId="0" borderId="36" xfId="0" applyNumberFormat="1" applyFont="1" applyBorder="1" applyAlignment="1">
      <alignment wrapText="1"/>
    </xf>
    <xf numFmtId="3" fontId="12" fillId="0" borderId="36" xfId="0" applyNumberFormat="1" applyFont="1" applyFill="1" applyBorder="1" applyAlignment="1">
      <alignment wrapText="1"/>
    </xf>
    <xf numFmtId="3" fontId="12" fillId="0" borderId="36" xfId="0" applyNumberFormat="1" applyFont="1" applyBorder="1" applyAlignment="1">
      <alignment wrapText="1"/>
    </xf>
    <xf numFmtId="165" fontId="12" fillId="0" borderId="37" xfId="0" applyNumberFormat="1" applyFont="1" applyBorder="1" applyAlignment="1">
      <alignment wrapText="1"/>
    </xf>
    <xf numFmtId="0" fontId="15" fillId="0" borderId="11" xfId="0" applyFont="1" applyFill="1" applyBorder="1"/>
    <xf numFmtId="165" fontId="15" fillId="0" borderId="11" xfId="0" applyNumberFormat="1" applyFont="1" applyFill="1" applyBorder="1"/>
    <xf numFmtId="1" fontId="10" fillId="0" borderId="9" xfId="0" applyNumberFormat="1" applyFont="1" applyBorder="1" applyAlignment="1">
      <alignment horizontal="right"/>
    </xf>
    <xf numFmtId="164" fontId="15" fillId="0" borderId="9" xfId="2" applyFont="1" applyFill="1" applyBorder="1" applyAlignment="1">
      <alignment horizontal="right" wrapText="1"/>
    </xf>
    <xf numFmtId="164" fontId="10" fillId="0" borderId="9" xfId="2" applyFont="1" applyFill="1" applyBorder="1" applyAlignment="1">
      <alignment horizontal="right" wrapText="1"/>
    </xf>
    <xf numFmtId="0" fontId="76" fillId="0" borderId="9" xfId="0" applyFont="1" applyBorder="1" applyAlignment="1">
      <alignment horizontal="right" wrapText="1"/>
    </xf>
    <xf numFmtId="165" fontId="15" fillId="0" borderId="11" xfId="0" applyNumberFormat="1" applyFont="1" applyBorder="1" applyAlignment="1">
      <alignment horizontal="right" wrapText="1"/>
    </xf>
    <xf numFmtId="3" fontId="77" fillId="0" borderId="9" xfId="0" applyNumberFormat="1" applyFont="1" applyBorder="1" applyAlignment="1">
      <alignment horizontal="right" wrapText="1"/>
    </xf>
    <xf numFmtId="3" fontId="18" fillId="0" borderId="9" xfId="0" applyNumberFormat="1" applyFont="1" applyBorder="1" applyAlignment="1">
      <alignment horizontal="right" wrapText="1"/>
    </xf>
    <xf numFmtId="166" fontId="15" fillId="0" borderId="0" xfId="0" applyNumberFormat="1" applyFont="1" applyAlignment="1">
      <alignment horizontal="right" wrapText="1"/>
    </xf>
    <xf numFmtId="0" fontId="76" fillId="0" borderId="37" xfId="0" applyFont="1" applyBorder="1" applyAlignment="1">
      <alignment horizontal="right" wrapText="1"/>
    </xf>
    <xf numFmtId="165" fontId="14" fillId="0" borderId="37" xfId="0" applyNumberFormat="1" applyFont="1" applyBorder="1" applyAlignment="1">
      <alignment wrapText="1"/>
    </xf>
    <xf numFmtId="0" fontId="76" fillId="0" borderId="36" xfId="0" applyFont="1" applyBorder="1" applyAlignment="1">
      <alignment horizontal="right" wrapText="1"/>
    </xf>
    <xf numFmtId="0" fontId="29" fillId="0" borderId="36" xfId="0" applyFont="1" applyBorder="1" applyAlignment="1">
      <alignment horizontal="right" wrapText="1"/>
    </xf>
    <xf numFmtId="165" fontId="35" fillId="0" borderId="37" xfId="0" applyNumberFormat="1" applyFont="1" applyBorder="1" applyAlignment="1">
      <alignment horizontal="right" wrapText="1"/>
    </xf>
    <xf numFmtId="165" fontId="35" fillId="0" borderId="37" xfId="0" applyNumberFormat="1" applyFont="1" applyBorder="1" applyAlignment="1">
      <alignment wrapText="1"/>
    </xf>
    <xf numFmtId="165" fontId="14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30" fillId="0" borderId="11" xfId="0" applyFont="1" applyBorder="1"/>
    <xf numFmtId="0" fontId="29" fillId="0" borderId="11" xfId="0" applyFont="1" applyBorder="1"/>
    <xf numFmtId="0" fontId="30" fillId="0" borderId="9" xfId="0" applyFont="1" applyBorder="1"/>
    <xf numFmtId="0" fontId="0" fillId="0" borderId="2" xfId="0" applyBorder="1"/>
    <xf numFmtId="0" fontId="15" fillId="0" borderId="0" xfId="0" applyFont="1" applyAlignment="1">
      <alignment horizontal="left" wrapText="1"/>
    </xf>
    <xf numFmtId="173" fontId="10" fillId="0" borderId="9" xfId="6" applyNumberFormat="1" applyFont="1" applyBorder="1" applyAlignment="1">
      <alignment horizontal="right" vertical="center" wrapText="1"/>
    </xf>
    <xf numFmtId="1" fontId="10" fillId="0" borderId="11" xfId="0" applyNumberFormat="1" applyFont="1" applyBorder="1"/>
    <xf numFmtId="174" fontId="10" fillId="0" borderId="9" xfId="6" applyNumberFormat="1" applyFont="1" applyBorder="1" applyAlignment="1">
      <alignment horizontal="right" vertical="center" wrapText="1"/>
    </xf>
    <xf numFmtId="174" fontId="10" fillId="0" borderId="9" xfId="0" applyNumberFormat="1" applyFont="1" applyBorder="1"/>
    <xf numFmtId="173" fontId="15" fillId="0" borderId="9" xfId="6" applyNumberFormat="1" applyFont="1" applyBorder="1" applyAlignment="1">
      <alignment horizontal="right" vertical="center" wrapText="1"/>
    </xf>
    <xf numFmtId="1" fontId="15" fillId="0" borderId="11" xfId="0" applyNumberFormat="1" applyFont="1" applyBorder="1"/>
    <xf numFmtId="174" fontId="15" fillId="0" borderId="9" xfId="0" applyNumberFormat="1" applyFont="1" applyBorder="1"/>
    <xf numFmtId="0" fontId="10" fillId="0" borderId="1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15" fillId="0" borderId="37" xfId="0" applyFont="1" applyBorder="1"/>
    <xf numFmtId="3" fontId="15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75" fillId="0" borderId="0" xfId="0" applyFont="1" applyAlignment="1">
      <alignment horizontal="left" vertical="top"/>
    </xf>
    <xf numFmtId="0" fontId="1" fillId="0" borderId="0" xfId="3" applyFont="1" applyAlignment="1" applyProtection="1">
      <alignment vertical="top"/>
    </xf>
    <xf numFmtId="0" fontId="75" fillId="0" borderId="0" xfId="0" applyFont="1" applyAlignment="1">
      <alignment horizontal="left" wrapText="1"/>
    </xf>
    <xf numFmtId="0" fontId="19" fillId="0" borderId="0" xfId="0" applyFont="1" applyAlignment="1">
      <alignment horizontal="justify" vertical="center" wrapText="1"/>
    </xf>
    <xf numFmtId="0" fontId="75" fillId="0" borderId="0" xfId="0" applyFont="1" applyAlignment="1">
      <alignment horizontal="left" vertical="top" wrapText="1"/>
    </xf>
    <xf numFmtId="0" fontId="56" fillId="0" borderId="0" xfId="0" applyFont="1" applyAlignment="1">
      <alignment vertical="top"/>
    </xf>
    <xf numFmtId="0" fontId="56" fillId="0" borderId="0" xfId="0" applyFont="1" applyAlignment="1">
      <alignment horizontal="left" vertical="top"/>
    </xf>
    <xf numFmtId="0" fontId="19" fillId="0" borderId="0" xfId="4" applyFont="1" applyFill="1" applyBorder="1" applyAlignment="1">
      <alignment horizontal="left" vertical="top"/>
    </xf>
    <xf numFmtId="0" fontId="19" fillId="0" borderId="0" xfId="4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4" applyFont="1" applyBorder="1" applyAlignment="1">
      <alignment horizontal="center"/>
    </xf>
    <xf numFmtId="0" fontId="25" fillId="0" borderId="0" xfId="3" applyFont="1" applyAlignment="1" applyProtection="1">
      <alignment horizontal="center" vertical="center"/>
    </xf>
    <xf numFmtId="0" fontId="29" fillId="0" borderId="9" xfId="0" applyFont="1" applyBorder="1" applyAlignment="1">
      <alignment vertical="top" wrapText="1"/>
    </xf>
    <xf numFmtId="0" fontId="3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5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4" fillId="0" borderId="2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20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9" fillId="0" borderId="1" xfId="11" applyFont="1" applyBorder="1" applyAlignment="1">
      <alignment horizontal="center" vertical="center"/>
    </xf>
    <xf numFmtId="0" fontId="29" fillId="0" borderId="3" xfId="11" applyFont="1" applyBorder="1" applyAlignment="1">
      <alignment horizontal="center" vertical="center"/>
    </xf>
    <xf numFmtId="0" fontId="29" fillId="0" borderId="4" xfId="11" applyFont="1" applyBorder="1" applyAlignment="1">
      <alignment horizontal="center" vertical="center"/>
    </xf>
    <xf numFmtId="0" fontId="29" fillId="0" borderId="5" xfId="11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5" fillId="0" borderId="37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8" fontId="30" fillId="0" borderId="52" xfId="2" applyNumberFormat="1" applyFont="1" applyBorder="1" applyAlignment="1">
      <alignment horizontal="left"/>
    </xf>
    <xf numFmtId="168" fontId="30" fillId="0" borderId="53" xfId="2" applyNumberFormat="1" applyFont="1" applyBorder="1" applyAlignment="1">
      <alignment horizontal="left"/>
    </xf>
    <xf numFmtId="168" fontId="30" fillId="0" borderId="50" xfId="2" applyNumberFormat="1" applyFont="1" applyBorder="1" applyAlignment="1">
      <alignment horizontal="left"/>
    </xf>
    <xf numFmtId="168" fontId="30" fillId="0" borderId="51" xfId="2" applyNumberFormat="1" applyFont="1" applyBorder="1" applyAlignment="1">
      <alignment horizontal="left"/>
    </xf>
    <xf numFmtId="168" fontId="29" fillId="0" borderId="50" xfId="2" applyNumberFormat="1" applyFont="1" applyBorder="1" applyAlignment="1">
      <alignment horizontal="left"/>
    </xf>
    <xf numFmtId="168" fontId="29" fillId="0" borderId="51" xfId="2" applyNumberFormat="1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3" fillId="0" borderId="0" xfId="4" applyFont="1" applyFill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1" fontId="10" fillId="0" borderId="9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44" fillId="0" borderId="20" xfId="0" applyFont="1" applyBorder="1" applyAlignment="1">
      <alignment horizontal="left" wrapText="1"/>
    </xf>
    <xf numFmtId="0" fontId="44" fillId="0" borderId="18" xfId="0" applyFont="1" applyBorder="1" applyAlignment="1">
      <alignment horizontal="left" wrapText="1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30" fillId="0" borderId="19" xfId="5" applyFont="1" applyFill="1" applyBorder="1" applyAlignment="1">
      <alignment horizontal="left" vertical="top" wrapText="1"/>
    </xf>
    <xf numFmtId="0" fontId="30" fillId="0" borderId="9" xfId="5" applyFont="1" applyFill="1" applyBorder="1" applyAlignment="1">
      <alignment horizontal="left" vertical="top" wrapText="1"/>
    </xf>
    <xf numFmtId="0" fontId="30" fillId="0" borderId="11" xfId="5" applyFont="1" applyFill="1" applyBorder="1" applyAlignment="1">
      <alignment horizontal="left" vertical="top" wrapText="1"/>
    </xf>
    <xf numFmtId="0" fontId="30" fillId="0" borderId="25" xfId="5" applyFont="1" applyFill="1" applyBorder="1" applyAlignment="1">
      <alignment horizontal="left" vertical="top" wrapText="1"/>
    </xf>
    <xf numFmtId="0" fontId="30" fillId="0" borderId="24" xfId="5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25" fillId="0" borderId="0" xfId="22" applyFont="1" applyFill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30" fillId="0" borderId="4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30" fillId="0" borderId="0" xfId="0" applyFont="1" applyAlignment="1">
      <alignment vertical="top" wrapText="1"/>
    </xf>
    <xf numFmtId="0" fontId="38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69" fontId="15" fillId="0" borderId="26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wrapText="1"/>
    </xf>
    <xf numFmtId="3" fontId="15" fillId="0" borderId="18" xfId="0" applyNumberFormat="1" applyFont="1" applyBorder="1" applyAlignment="1">
      <alignment horizontal="center" wrapText="1"/>
    </xf>
    <xf numFmtId="3" fontId="15" fillId="0" borderId="17" xfId="0" applyNumberFormat="1" applyFont="1" applyBorder="1" applyAlignment="1">
      <alignment horizontal="center" wrapText="1"/>
    </xf>
    <xf numFmtId="0" fontId="15" fillId="0" borderId="20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48" fillId="0" borderId="0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3" fillId="0" borderId="35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left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left"/>
    </xf>
    <xf numFmtId="0" fontId="38" fillId="0" borderId="0" xfId="0" applyFont="1" applyAlignment="1">
      <alignment horizontal="left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37" fillId="0" borderId="2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166" fontId="10" fillId="0" borderId="20" xfId="0" applyNumberFormat="1" applyFont="1" applyBorder="1" applyAlignment="1">
      <alignment horizontal="left" vertical="top" wrapText="1"/>
    </xf>
    <xf numFmtId="166" fontId="10" fillId="0" borderId="17" xfId="0" applyNumberFormat="1" applyFont="1" applyBorder="1" applyAlignment="1">
      <alignment horizontal="left" vertical="top" wrapText="1"/>
    </xf>
    <xf numFmtId="165" fontId="10" fillId="0" borderId="21" xfId="0" applyNumberFormat="1" applyFont="1" applyBorder="1" applyAlignment="1">
      <alignment horizontal="right" wrapText="1"/>
    </xf>
    <xf numFmtId="165" fontId="10" fillId="0" borderId="23" xfId="0" applyNumberFormat="1" applyFont="1" applyBorder="1" applyAlignment="1">
      <alignment horizontal="right" wrapText="1"/>
    </xf>
    <xf numFmtId="165" fontId="22" fillId="0" borderId="58" xfId="0" applyNumberFormat="1" applyFont="1" applyBorder="1" applyAlignment="1">
      <alignment horizontal="left"/>
    </xf>
    <xf numFmtId="165" fontId="22" fillId="0" borderId="59" xfId="0" applyNumberFormat="1" applyFont="1" applyBorder="1" applyAlignment="1">
      <alignment horizontal="left"/>
    </xf>
    <xf numFmtId="166" fontId="10" fillId="0" borderId="20" xfId="0" applyNumberFormat="1" applyFont="1" applyBorder="1" applyAlignment="1">
      <alignment horizontal="right" wrapText="1"/>
    </xf>
    <xf numFmtId="166" fontId="10" fillId="0" borderId="17" xfId="0" applyNumberFormat="1" applyFont="1" applyBorder="1" applyAlignment="1">
      <alignment horizontal="right" wrapText="1"/>
    </xf>
    <xf numFmtId="166" fontId="15" fillId="0" borderId="20" xfId="0" applyNumberFormat="1" applyFont="1" applyBorder="1" applyAlignment="1">
      <alignment horizontal="left" vertical="top" wrapText="1"/>
    </xf>
    <xf numFmtId="166" fontId="15" fillId="0" borderId="17" xfId="0" applyNumberFormat="1" applyFont="1" applyBorder="1" applyAlignment="1">
      <alignment horizontal="left" vertical="top" wrapText="1"/>
    </xf>
    <xf numFmtId="166" fontId="15" fillId="0" borderId="20" xfId="0" applyNumberFormat="1" applyFont="1" applyBorder="1" applyAlignment="1">
      <alignment horizontal="right" wrapText="1"/>
    </xf>
    <xf numFmtId="166" fontId="15" fillId="0" borderId="17" xfId="0" applyNumberFormat="1" applyFont="1" applyBorder="1" applyAlignment="1">
      <alignment horizontal="right" wrapText="1"/>
    </xf>
    <xf numFmtId="0" fontId="10" fillId="0" borderId="2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/>
    </xf>
    <xf numFmtId="0" fontId="10" fillId="0" borderId="36" xfId="4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5" fillId="0" borderId="1" xfId="4" applyFont="1" applyBorder="1" applyAlignment="1">
      <alignment horizontal="center" vertical="center"/>
    </xf>
    <xf numFmtId="0" fontId="10" fillId="0" borderId="37" xfId="4" applyFont="1" applyBorder="1" applyAlignment="1">
      <alignment horizontal="left" wrapText="1"/>
    </xf>
    <xf numFmtId="0" fontId="70" fillId="0" borderId="1" xfId="0" applyFont="1" applyFill="1" applyBorder="1" applyAlignment="1">
      <alignment horizontal="center" vertical="center" wrapText="1"/>
    </xf>
  </cellXfs>
  <cellStyles count="24">
    <cellStyle name="Collegamento ipertestuale" xfId="3" builtinId="8"/>
    <cellStyle name="Collegamento ipertestuale 2" xfId="19" xr:uid="{00000000-0005-0000-0000-000001000000}"/>
    <cellStyle name="Migliaia" xfId="2" builtinId="3"/>
    <cellStyle name="Migliaia (0)_RS10" xfId="7" xr:uid="{00000000-0005-0000-0000-000003000000}"/>
    <cellStyle name="Migliaia [0] 2" xfId="6" xr:uid="{00000000-0005-0000-0000-000004000000}"/>
    <cellStyle name="Normale" xfId="0" builtinId="0"/>
    <cellStyle name="Normale 10" xfId="21" xr:uid="{00000000-0005-0000-0000-000006000000}"/>
    <cellStyle name="Normale 2" xfId="4" xr:uid="{00000000-0005-0000-0000-000007000000}"/>
    <cellStyle name="Normale 2 2" xfId="14" xr:uid="{00000000-0005-0000-0000-000008000000}"/>
    <cellStyle name="Normale 3" xfId="5" xr:uid="{00000000-0005-0000-0000-000009000000}"/>
    <cellStyle name="Normale 3 2" xfId="16" xr:uid="{00000000-0005-0000-0000-00000A000000}"/>
    <cellStyle name="Normale 4" xfId="10" xr:uid="{00000000-0005-0000-0000-00000B000000}"/>
    <cellStyle name="Normale 4 2" xfId="15" xr:uid="{00000000-0005-0000-0000-00000C000000}"/>
    <cellStyle name="Normale 5" xfId="11" xr:uid="{00000000-0005-0000-0000-00000D000000}"/>
    <cellStyle name="Normale 5 2" xfId="18" xr:uid="{00000000-0005-0000-0000-00000E000000}"/>
    <cellStyle name="Normale 6" xfId="12" xr:uid="{00000000-0005-0000-0000-00000F000000}"/>
    <cellStyle name="Normale 6 2" xfId="20" xr:uid="{00000000-0005-0000-0000-000010000000}"/>
    <cellStyle name="Normale 7" xfId="13" xr:uid="{00000000-0005-0000-0000-000011000000}"/>
    <cellStyle name="Normale 8" xfId="22" xr:uid="{00000000-0005-0000-0000-000012000000}"/>
    <cellStyle name="Normale 9" xfId="23" xr:uid="{9D03FE21-9920-4324-99D4-C8A7E07EC028}"/>
    <cellStyle name="Normale_2009" xfId="1" xr:uid="{00000000-0005-0000-0000-000013000000}"/>
    <cellStyle name="Percentuale" xfId="9" builtinId="5"/>
    <cellStyle name="T_fiancata" xfId="17" xr:uid="{00000000-0005-0000-0000-000015000000}"/>
    <cellStyle name="Valuta (0)_RS10" xfId="8" xr:uid="{00000000-0005-0000-0000-000016000000}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FFFF"/>
      <color rgb="FFFF99FF"/>
      <color rgb="FF000066"/>
      <color rgb="FF33CCFF"/>
      <color rgb="FF00CC99"/>
      <color rgb="FF66FF66"/>
      <color rgb="FF008000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solidFill>
                <a:srgbClr val="66FF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'2.1-2 '!$A$4:$A$7</c:f>
              <c:strCache>
                <c:ptCount val="4"/>
                <c:pt idx="0">
                  <c:v>Italia</c:v>
                </c:pt>
                <c:pt idx="1">
                  <c:v>FVG</c:v>
                </c:pt>
                <c:pt idx="2">
                  <c:v>PN provincia</c:v>
                </c:pt>
                <c:pt idx="3">
                  <c:v>Pordenone</c:v>
                </c:pt>
              </c:strCache>
            </c:strRef>
          </c:cat>
          <c:val>
            <c:numRef>
              <c:f>'2.1-2 '!$D$4:$D$7</c:f>
              <c:numCache>
                <c:formatCode>#,##0.00</c:formatCode>
                <c:ptCount val="4"/>
                <c:pt idx="0">
                  <c:v>-0.64371633383794846</c:v>
                </c:pt>
                <c:pt idx="1">
                  <c:v>-0.61871173985422179</c:v>
                </c:pt>
                <c:pt idx="2">
                  <c:v>-0.46505336519571533</c:v>
                </c:pt>
                <c:pt idx="3">
                  <c:v>-0.31894535402934299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0-4B76-84E5-D0CF4253D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24448"/>
        <c:axId val="81634432"/>
      </c:barChart>
      <c:catAx>
        <c:axId val="8162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634432"/>
        <c:crosses val="autoZero"/>
        <c:auto val="1"/>
        <c:lblAlgn val="ctr"/>
        <c:lblOffset val="100"/>
        <c:noMultiLvlLbl val="0"/>
      </c:catAx>
      <c:valAx>
        <c:axId val="816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62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t" anchorCtr="0">
                <a:spAutoFit/>
              </a:bodyPr>
              <a:lstStyle/>
              <a:p>
                <a:pPr>
                  <a:defRPr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'2.5'!$A$55:$A$74</c:f>
              <c:strCache>
                <c:ptCount val="20"/>
                <c:pt idx="0">
                  <c:v>2001*</c:v>
                </c:pt>
                <c:pt idx="1">
                  <c:v>2002*</c:v>
                </c:pt>
                <c:pt idx="2">
                  <c:v>2003*</c:v>
                </c:pt>
                <c:pt idx="3">
                  <c:v>2004*</c:v>
                </c:pt>
                <c:pt idx="4">
                  <c:v>2005*</c:v>
                </c:pt>
                <c:pt idx="5">
                  <c:v>2006*</c:v>
                </c:pt>
                <c:pt idx="6">
                  <c:v>2007*</c:v>
                </c:pt>
                <c:pt idx="7">
                  <c:v>2008*</c:v>
                </c:pt>
                <c:pt idx="8">
                  <c:v>2009*</c:v>
                </c:pt>
                <c:pt idx="9">
                  <c:v>2010*</c:v>
                </c:pt>
                <c:pt idx="10">
                  <c:v>  2011*</c:v>
                </c:pt>
                <c:pt idx="11">
                  <c:v>2012*</c:v>
                </c:pt>
                <c:pt idx="12">
                  <c:v>2013*</c:v>
                </c:pt>
                <c:pt idx="13">
                  <c:v>2014*</c:v>
                </c:pt>
                <c:pt idx="14">
                  <c:v>2015*</c:v>
                </c:pt>
                <c:pt idx="15">
                  <c:v>2016*</c:v>
                </c:pt>
                <c:pt idx="16">
                  <c:v>2017*</c:v>
                </c:pt>
                <c:pt idx="17">
                  <c:v>2018*</c:v>
                </c:pt>
                <c:pt idx="18">
                  <c:v>2019*</c:v>
                </c:pt>
                <c:pt idx="19">
                  <c:v>2020**</c:v>
                </c:pt>
              </c:strCache>
            </c:strRef>
          </c:cat>
          <c:val>
            <c:numRef>
              <c:f>'2.5'!$D$55:$D$74</c:f>
              <c:numCache>
                <c:formatCode>#,##0</c:formatCode>
                <c:ptCount val="20"/>
                <c:pt idx="0">
                  <c:v>49090</c:v>
                </c:pt>
                <c:pt idx="1">
                  <c:v>49711</c:v>
                </c:pt>
                <c:pt idx="2">
                  <c:v>50303</c:v>
                </c:pt>
                <c:pt idx="3">
                  <c:v>50203</c:v>
                </c:pt>
                <c:pt idx="4">
                  <c:v>49973</c:v>
                </c:pt>
                <c:pt idx="5">
                  <c:v>49984</c:v>
                </c:pt>
                <c:pt idx="6">
                  <c:v>50219</c:v>
                </c:pt>
                <c:pt idx="7">
                  <c:v>50739</c:v>
                </c:pt>
                <c:pt idx="8">
                  <c:v>50695</c:v>
                </c:pt>
                <c:pt idx="9">
                  <c:v>50850</c:v>
                </c:pt>
                <c:pt idx="10">
                  <c:v>50696</c:v>
                </c:pt>
                <c:pt idx="11">
                  <c:v>51177</c:v>
                </c:pt>
                <c:pt idx="12">
                  <c:v>51368</c:v>
                </c:pt>
                <c:pt idx="13">
                  <c:v>51258</c:v>
                </c:pt>
                <c:pt idx="14">
                  <c:v>50950</c:v>
                </c:pt>
                <c:pt idx="15">
                  <c:v>50869</c:v>
                </c:pt>
                <c:pt idx="16">
                  <c:v>51143</c:v>
                </c:pt>
                <c:pt idx="17">
                  <c:v>51557</c:v>
                </c:pt>
                <c:pt idx="18">
                  <c:v>51733</c:v>
                </c:pt>
                <c:pt idx="19">
                  <c:v>51568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8-4FA6-8AF3-42338A961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73408"/>
        <c:axId val="82274944"/>
      </c:lineChart>
      <c:catAx>
        <c:axId val="822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74944"/>
        <c:crosses val="autoZero"/>
        <c:auto val="1"/>
        <c:lblAlgn val="ctr"/>
        <c:lblOffset val="100"/>
        <c:noMultiLvlLbl val="0"/>
      </c:catAx>
      <c:valAx>
        <c:axId val="82274944"/>
        <c:scaling>
          <c:orientation val="minMax"/>
          <c:min val="49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82273408"/>
        <c:crosses val="autoZero"/>
        <c:crossBetween val="between"/>
        <c:majorUnit val="2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'2.6'!$C$3</c:f>
              <c:strCache>
                <c:ptCount val="1"/>
                <c:pt idx="0">
                  <c:v>% Stranieri/ residenti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'2.6'!$A$19:$A$27</c:f>
              <c:strCache>
                <c:ptCount val="9"/>
                <c:pt idx="0">
                  <c:v>2012*</c:v>
                </c:pt>
                <c:pt idx="1">
                  <c:v>2013*</c:v>
                </c:pt>
                <c:pt idx="2">
                  <c:v>2014*</c:v>
                </c:pt>
                <c:pt idx="3">
                  <c:v>2015*</c:v>
                </c:pt>
                <c:pt idx="4">
                  <c:v>2016*</c:v>
                </c:pt>
                <c:pt idx="5">
                  <c:v>2017*</c:v>
                </c:pt>
                <c:pt idx="6">
                  <c:v>2018*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'2.6'!$C$19:$C$27</c:f>
              <c:numCache>
                <c:formatCode>0.0</c:formatCode>
                <c:ptCount val="9"/>
                <c:pt idx="0">
                  <c:v>16</c:v>
                </c:pt>
                <c:pt idx="1">
                  <c:v>16.2</c:v>
                </c:pt>
                <c:pt idx="2">
                  <c:v>15.5</c:v>
                </c:pt>
                <c:pt idx="3">
                  <c:v>14.6</c:v>
                </c:pt>
                <c:pt idx="4">
                  <c:v>13.8</c:v>
                </c:pt>
                <c:pt idx="5">
                  <c:v>13.8</c:v>
                </c:pt>
                <c:pt idx="6">
                  <c:v>13.850689528095117</c:v>
                </c:pt>
                <c:pt idx="7">
                  <c:v>14.205632768252372</c:v>
                </c:pt>
                <c:pt idx="8">
                  <c:v>14.150248215947874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9-43E3-81D1-0E40DD7A5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14208"/>
        <c:axId val="82416000"/>
      </c:barChart>
      <c:catAx>
        <c:axId val="824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16000"/>
        <c:crosses val="autoZero"/>
        <c:auto val="1"/>
        <c:lblAlgn val="ctr"/>
        <c:lblOffset val="100"/>
        <c:noMultiLvlLbl val="0"/>
      </c:catAx>
      <c:valAx>
        <c:axId val="82416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82414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'2.6'!$B$3</c:f>
              <c:strCache>
                <c:ptCount val="1"/>
                <c:pt idx="0">
                  <c:v>Stranieri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'2.6'!$A$19:$A$27</c:f>
              <c:strCache>
                <c:ptCount val="9"/>
                <c:pt idx="0">
                  <c:v>2012*</c:v>
                </c:pt>
                <c:pt idx="1">
                  <c:v>2013*</c:v>
                </c:pt>
                <c:pt idx="2">
                  <c:v>2014*</c:v>
                </c:pt>
                <c:pt idx="3">
                  <c:v>2015*</c:v>
                </c:pt>
                <c:pt idx="4">
                  <c:v>2016*</c:v>
                </c:pt>
                <c:pt idx="5">
                  <c:v>2017*</c:v>
                </c:pt>
                <c:pt idx="6">
                  <c:v>2018*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'2.6'!$B$19:$B$27</c:f>
              <c:numCache>
                <c:formatCode>#,##0</c:formatCode>
                <c:ptCount val="9"/>
                <c:pt idx="0">
                  <c:v>8057</c:v>
                </c:pt>
                <c:pt idx="1">
                  <c:v>8102</c:v>
                </c:pt>
                <c:pt idx="2">
                  <c:v>7670</c:v>
                </c:pt>
                <c:pt idx="3">
                  <c:v>7140</c:v>
                </c:pt>
                <c:pt idx="4">
                  <c:v>6654</c:v>
                </c:pt>
                <c:pt idx="5">
                  <c:v>6789</c:v>
                </c:pt>
                <c:pt idx="6">
                  <c:v>7141</c:v>
                </c:pt>
                <c:pt idx="7">
                  <c:v>7349</c:v>
                </c:pt>
                <c:pt idx="8">
                  <c:v>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0-41F9-9707-937EFD43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1360"/>
        <c:axId val="82445440"/>
      </c:barChart>
      <c:catAx>
        <c:axId val="824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45440"/>
        <c:crosses val="autoZero"/>
        <c:auto val="1"/>
        <c:lblAlgn val="ctr"/>
        <c:lblOffset val="100"/>
        <c:noMultiLvlLbl val="0"/>
      </c:catAx>
      <c:valAx>
        <c:axId val="8244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82431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F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DA30-420F-889C-B0E8517B431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A30-420F-889C-B0E8517B431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E-DA30-420F-889C-B0E8517B431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A30-420F-889C-B0E8517B431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DA30-420F-889C-B0E8517B431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DA30-420F-889C-B0E8517B43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2.7'!$B$3:$J$4</c:f>
              <c:multiLvlStrCache>
                <c:ptCount val="9"/>
                <c:lvl>
                  <c:pt idx="0">
                    <c:v>Maschi</c:v>
                  </c:pt>
                  <c:pt idx="1">
                    <c:v>Femmine</c:v>
                  </c:pt>
                  <c:pt idx="2">
                    <c:v>Totale</c:v>
                  </c:pt>
                  <c:pt idx="3">
                    <c:v>Maschi</c:v>
                  </c:pt>
                  <c:pt idx="4">
                    <c:v>Femmine</c:v>
                  </c:pt>
                  <c:pt idx="5">
                    <c:v>Totale</c:v>
                  </c:pt>
                  <c:pt idx="6">
                    <c:v>Maschi</c:v>
                  </c:pt>
                  <c:pt idx="7">
                    <c:v>Femmine</c:v>
                  </c:pt>
                  <c:pt idx="8">
                    <c:v>Totale</c:v>
                  </c:pt>
                </c:lvl>
                <c:lvl>
                  <c:pt idx="0">
                    <c:v>NATI</c:v>
                  </c:pt>
                  <c:pt idx="3">
                    <c:v>MORTI</c:v>
                  </c:pt>
                  <c:pt idx="6">
                    <c:v>Saldo naturale</c:v>
                  </c:pt>
                </c:lvl>
              </c:multiLvlStrCache>
            </c:multiLvlStrRef>
          </c:cat>
          <c:val>
            <c:numRef>
              <c:f>' 2.7'!$B$28:$J$28</c:f>
              <c:numCache>
                <c:formatCode>#,##0</c:formatCode>
                <c:ptCount val="9"/>
                <c:pt idx="0">
                  <c:v>149</c:v>
                </c:pt>
                <c:pt idx="1">
                  <c:v>181</c:v>
                </c:pt>
                <c:pt idx="2">
                  <c:v>330</c:v>
                </c:pt>
                <c:pt idx="3">
                  <c:v>314</c:v>
                </c:pt>
                <c:pt idx="4">
                  <c:v>310</c:v>
                </c:pt>
                <c:pt idx="5">
                  <c:v>624</c:v>
                </c:pt>
                <c:pt idx="6" formatCode="General">
                  <c:v>-165</c:v>
                </c:pt>
                <c:pt idx="7" formatCode="General">
                  <c:v>-129</c:v>
                </c:pt>
                <c:pt idx="8" formatCode="General">
                  <c:v>-294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9-4B00-A835-56489282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24864"/>
        <c:axId val="173526400"/>
      </c:barChart>
      <c:catAx>
        <c:axId val="1735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73526400"/>
        <c:crosses val="autoZero"/>
        <c:auto val="1"/>
        <c:lblAlgn val="ctr"/>
        <c:lblOffset val="100"/>
        <c:noMultiLvlLbl val="0"/>
      </c:catAx>
      <c:valAx>
        <c:axId val="173526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352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'2.8'!$B$4</c:f>
              <c:strCache>
                <c:ptCount val="1"/>
                <c:pt idx="0">
                  <c:v>Nati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'2.8'!$B$5:$B$11</c:f>
              <c:numCache>
                <c:formatCode>#,##0</c:formatCode>
                <c:ptCount val="7"/>
                <c:pt idx="0">
                  <c:v>434</c:v>
                </c:pt>
                <c:pt idx="1">
                  <c:v>404</c:v>
                </c:pt>
                <c:pt idx="2">
                  <c:v>400</c:v>
                </c:pt>
                <c:pt idx="3">
                  <c:v>359</c:v>
                </c:pt>
                <c:pt idx="4">
                  <c:v>382</c:v>
                </c:pt>
                <c:pt idx="5">
                  <c:v>368</c:v>
                </c:pt>
                <c:pt idx="6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02B-AC92-EB5AD6951EFC}"/>
            </c:ext>
          </c:extLst>
        </c:ser>
        <c:ser>
          <c:idx val="1"/>
          <c:order val="1"/>
          <c:tx>
            <c:strRef>
              <c:f>'2.8'!$C$4</c:f>
              <c:strCache>
                <c:ptCount val="1"/>
                <c:pt idx="0">
                  <c:v>Morti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'2.8'!$C$5:$C$11</c:f>
              <c:numCache>
                <c:formatCode>#,##0</c:formatCode>
                <c:ptCount val="7"/>
                <c:pt idx="0">
                  <c:v>515</c:v>
                </c:pt>
                <c:pt idx="1">
                  <c:v>577</c:v>
                </c:pt>
                <c:pt idx="2">
                  <c:v>505</c:v>
                </c:pt>
                <c:pt idx="3">
                  <c:v>565</c:v>
                </c:pt>
                <c:pt idx="4">
                  <c:v>604</c:v>
                </c:pt>
                <c:pt idx="5">
                  <c:v>534</c:v>
                </c:pt>
                <c:pt idx="6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F-402B-AC92-EB5AD6951EFC}"/>
            </c:ext>
          </c:extLst>
        </c:ser>
        <c:ser>
          <c:idx val="2"/>
          <c:order val="2"/>
          <c:tx>
            <c:strRef>
              <c:f>'2.8'!$D$4</c:f>
              <c:strCache>
                <c:ptCount val="1"/>
                <c:pt idx="0">
                  <c:v>Saldo Naturale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'2.8'!$D$5:$D$11</c:f>
              <c:numCache>
                <c:formatCode>#,##0</c:formatCode>
                <c:ptCount val="7"/>
                <c:pt idx="0">
                  <c:v>-81</c:v>
                </c:pt>
                <c:pt idx="1">
                  <c:v>-173</c:v>
                </c:pt>
                <c:pt idx="2">
                  <c:v>-105</c:v>
                </c:pt>
                <c:pt idx="3">
                  <c:v>-206</c:v>
                </c:pt>
                <c:pt idx="4">
                  <c:v>-222</c:v>
                </c:pt>
                <c:pt idx="5">
                  <c:v>-166</c:v>
                </c:pt>
                <c:pt idx="6">
                  <c:v>-294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F-402B-AC92-EB5AD695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74496"/>
        <c:axId val="173676032"/>
      </c:barChart>
      <c:catAx>
        <c:axId val="173674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173676032"/>
        <c:crosses val="autoZero"/>
        <c:auto val="1"/>
        <c:lblAlgn val="ctr"/>
        <c:lblOffset val="100"/>
        <c:noMultiLvlLbl val="0"/>
      </c:catAx>
      <c:valAx>
        <c:axId val="17367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367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8302712160981"/>
          <c:y val="0.91628280839894949"/>
          <c:w val="0.68110061242344844"/>
          <c:h val="8.37171916010499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3496236946997E-2"/>
          <c:y val="7.0492188476440454E-2"/>
          <c:w val="0.90127140540181028"/>
          <c:h val="0.6746851643544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'2.8'!$E$4</c:f>
              <c:strCache>
                <c:ptCount val="1"/>
                <c:pt idx="0">
                  <c:v>Nati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'2.8'!$E$5:$E$11</c:f>
              <c:numCache>
                <c:formatCode>#,##0</c:formatCode>
                <c:ptCount val="7"/>
                <c:pt idx="0">
                  <c:v>141</c:v>
                </c:pt>
                <c:pt idx="1">
                  <c:v>126</c:v>
                </c:pt>
                <c:pt idx="2">
                  <c:v>125</c:v>
                </c:pt>
                <c:pt idx="3">
                  <c:v>107</c:v>
                </c:pt>
                <c:pt idx="4">
                  <c:v>91</c:v>
                </c:pt>
                <c:pt idx="5">
                  <c:v>98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B-483D-99FF-B0DE8C803AC5}"/>
            </c:ext>
          </c:extLst>
        </c:ser>
        <c:ser>
          <c:idx val="1"/>
          <c:order val="1"/>
          <c:tx>
            <c:strRef>
              <c:f>'2.8'!$F$4</c:f>
              <c:strCache>
                <c:ptCount val="1"/>
                <c:pt idx="0">
                  <c:v>Morti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'2.8'!$F$5:$F$11</c:f>
              <c:numCache>
                <c:formatCode>#,##0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B-483D-99FF-B0DE8C803AC5}"/>
            </c:ext>
          </c:extLst>
        </c:ser>
        <c:ser>
          <c:idx val="2"/>
          <c:order val="2"/>
          <c:tx>
            <c:strRef>
              <c:f>'2.8'!$G$4</c:f>
              <c:strCache>
                <c:ptCount val="1"/>
                <c:pt idx="0">
                  <c:v>Saldo Naturale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'2.8'!$G$5:$G$11</c:f>
              <c:numCache>
                <c:formatCode>General</c:formatCode>
                <c:ptCount val="7"/>
                <c:pt idx="0">
                  <c:v>134</c:v>
                </c:pt>
                <c:pt idx="1">
                  <c:v>112</c:v>
                </c:pt>
                <c:pt idx="2">
                  <c:v>110</c:v>
                </c:pt>
                <c:pt idx="3">
                  <c:v>94</c:v>
                </c:pt>
                <c:pt idx="4">
                  <c:v>78</c:v>
                </c:pt>
                <c:pt idx="5">
                  <c:v>85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B-483D-99FF-B0DE8C80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24416"/>
        <c:axId val="173725952"/>
      </c:barChart>
      <c:catAx>
        <c:axId val="173724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173725952"/>
        <c:crosses val="autoZero"/>
        <c:auto val="1"/>
        <c:lblAlgn val="ctr"/>
        <c:lblOffset val="100"/>
        <c:noMultiLvlLbl val="0"/>
      </c:catAx>
      <c:valAx>
        <c:axId val="17372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372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8302712160981"/>
          <c:y val="0.91628280839894949"/>
          <c:w val="0.68110061242344844"/>
          <c:h val="8.37171916010499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'2.8'!$H$4</c:f>
              <c:strCache>
                <c:ptCount val="1"/>
                <c:pt idx="0">
                  <c:v>Nati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'2.8'!$H$5:$H$11</c:f>
              <c:numCache>
                <c:formatCode>#,##0</c:formatCode>
                <c:ptCount val="7"/>
                <c:pt idx="0">
                  <c:v>293</c:v>
                </c:pt>
                <c:pt idx="1">
                  <c:v>278</c:v>
                </c:pt>
                <c:pt idx="2">
                  <c:v>275</c:v>
                </c:pt>
                <c:pt idx="3">
                  <c:v>252</c:v>
                </c:pt>
                <c:pt idx="4">
                  <c:v>291</c:v>
                </c:pt>
                <c:pt idx="5">
                  <c:v>270</c:v>
                </c:pt>
                <c:pt idx="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7AA-A0AD-DE294CD481F9}"/>
            </c:ext>
          </c:extLst>
        </c:ser>
        <c:ser>
          <c:idx val="1"/>
          <c:order val="1"/>
          <c:tx>
            <c:strRef>
              <c:f>'2.8'!$I$4</c:f>
              <c:strCache>
                <c:ptCount val="1"/>
                <c:pt idx="0">
                  <c:v>Morti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'2.8'!$I$5:$I$11</c:f>
              <c:numCache>
                <c:formatCode>#,##0</c:formatCode>
                <c:ptCount val="7"/>
                <c:pt idx="0">
                  <c:v>508</c:v>
                </c:pt>
                <c:pt idx="1">
                  <c:v>563</c:v>
                </c:pt>
                <c:pt idx="2">
                  <c:v>490</c:v>
                </c:pt>
                <c:pt idx="3">
                  <c:v>552</c:v>
                </c:pt>
                <c:pt idx="4">
                  <c:v>591</c:v>
                </c:pt>
                <c:pt idx="5">
                  <c:v>521</c:v>
                </c:pt>
                <c:pt idx="6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7AA-A0AD-DE294CD481F9}"/>
            </c:ext>
          </c:extLst>
        </c:ser>
        <c:ser>
          <c:idx val="2"/>
          <c:order val="2"/>
          <c:tx>
            <c:strRef>
              <c:f>'2.8'!$J$4</c:f>
              <c:strCache>
                <c:ptCount val="1"/>
                <c:pt idx="0">
                  <c:v>Saldo Naturale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'2.8'!$A$5:$A$11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'2.8'!$J$5:$J$11</c:f>
              <c:numCache>
                <c:formatCode>#,##0</c:formatCode>
                <c:ptCount val="7"/>
                <c:pt idx="0">
                  <c:v>-215</c:v>
                </c:pt>
                <c:pt idx="1">
                  <c:v>-285</c:v>
                </c:pt>
                <c:pt idx="2">
                  <c:v>-215</c:v>
                </c:pt>
                <c:pt idx="3">
                  <c:v>-300</c:v>
                </c:pt>
                <c:pt idx="4">
                  <c:v>-300</c:v>
                </c:pt>
                <c:pt idx="5">
                  <c:v>-251</c:v>
                </c:pt>
                <c:pt idx="6">
                  <c:v>-250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3-47AA-A0AD-DE294CD4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78432"/>
        <c:axId val="173779968"/>
      </c:barChart>
      <c:catAx>
        <c:axId val="173778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173779968"/>
        <c:crosses val="autoZero"/>
        <c:auto val="1"/>
        <c:lblAlgn val="ctr"/>
        <c:lblOffset val="100"/>
        <c:noMultiLvlLbl val="0"/>
      </c:catAx>
      <c:valAx>
        <c:axId val="173779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3778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8302712160981"/>
          <c:y val="0.91628280839894949"/>
          <c:w val="0.68110061242344844"/>
          <c:h val="8.37171916010499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2.9-10'!$B$3</c:f>
              <c:strCache>
                <c:ptCount val="1"/>
                <c:pt idx="0">
                  <c:v>acquisizione della cittadinanza italiana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2.9-10'!$A$4:$A$12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 2.9-10'!$B$4:$B$12</c:f>
              <c:numCache>
                <c:formatCode>#,##0</c:formatCode>
                <c:ptCount val="9"/>
                <c:pt idx="0">
                  <c:v>222</c:v>
                </c:pt>
                <c:pt idx="1">
                  <c:v>395</c:v>
                </c:pt>
                <c:pt idx="2">
                  <c:v>497</c:v>
                </c:pt>
                <c:pt idx="3">
                  <c:v>538</c:v>
                </c:pt>
                <c:pt idx="4">
                  <c:v>595</c:v>
                </c:pt>
                <c:pt idx="5">
                  <c:v>327</c:v>
                </c:pt>
                <c:pt idx="6" formatCode="General">
                  <c:v>130</c:v>
                </c:pt>
                <c:pt idx="7" formatCode="General">
                  <c:v>133</c:v>
                </c:pt>
                <c:pt idx="8" formatCode="General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8-47B0-B2ED-6CE221CB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11328"/>
        <c:axId val="178525312"/>
      </c:barChart>
      <c:lineChart>
        <c:grouping val="standard"/>
        <c:varyColors val="0"/>
        <c:ser>
          <c:idx val="1"/>
          <c:order val="1"/>
          <c:tx>
            <c:strRef>
              <c:f>' 2.9-10'!$C$3</c:f>
              <c:strCache>
                <c:ptCount val="1"/>
                <c:pt idx="0">
                  <c:v>dato cumulato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8"/>
              <c:layout>
                <c:manualLayout>
                  <c:x val="-2.9795158286778582E-2"/>
                  <c:y val="8.0321285140562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9-42A3-8214-1B98FC9F4B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 2.9-10'!$C$4:$C$12</c:f>
              <c:numCache>
                <c:formatCode>#,##0</c:formatCode>
                <c:ptCount val="9"/>
                <c:pt idx="0">
                  <c:v>222</c:v>
                </c:pt>
                <c:pt idx="1">
                  <c:v>617</c:v>
                </c:pt>
                <c:pt idx="2">
                  <c:v>1114</c:v>
                </c:pt>
                <c:pt idx="3">
                  <c:v>1652</c:v>
                </c:pt>
                <c:pt idx="4">
                  <c:v>2247</c:v>
                </c:pt>
                <c:pt idx="5">
                  <c:v>2574</c:v>
                </c:pt>
                <c:pt idx="6">
                  <c:v>2704</c:v>
                </c:pt>
                <c:pt idx="7">
                  <c:v>2837</c:v>
                </c:pt>
                <c:pt idx="8">
                  <c:v>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8-47B0-B2ED-6CE221CB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11328"/>
        <c:axId val="178525312"/>
      </c:lineChart>
      <c:catAx>
        <c:axId val="802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525312"/>
        <c:crosses val="autoZero"/>
        <c:auto val="1"/>
        <c:lblAlgn val="ctr"/>
        <c:lblOffset val="100"/>
        <c:noMultiLvlLbl val="0"/>
      </c:catAx>
      <c:valAx>
        <c:axId val="17852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80211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629921259842521" l="0.78740157480314954" r="0.78740157480314954" t="1.0629921259842521" header="0.78740157480314954" footer="0.7874015748031495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9932164276566"/>
          <c:y val="2.9046294266749848E-2"/>
          <c:w val="0.85814802135240342"/>
          <c:h val="0.765072417339695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'[1]GRA 2021'!$H$3</c:f>
              <c:strCache>
                <c:ptCount val="1"/>
                <c:pt idx="0">
                  <c:v>M stranieri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'[1]GRA 2021'!$H$4:$H$104</c:f>
              <c:numCache>
                <c:formatCode>General</c:formatCode>
                <c:ptCount val="101"/>
                <c:pt idx="0">
                  <c:v>41</c:v>
                </c:pt>
                <c:pt idx="1">
                  <c:v>49</c:v>
                </c:pt>
                <c:pt idx="2">
                  <c:v>44</c:v>
                </c:pt>
                <c:pt idx="3">
                  <c:v>51</c:v>
                </c:pt>
                <c:pt idx="4">
                  <c:v>49</c:v>
                </c:pt>
                <c:pt idx="5">
                  <c:v>50</c:v>
                </c:pt>
                <c:pt idx="6">
                  <c:v>53</c:v>
                </c:pt>
                <c:pt idx="7">
                  <c:v>51</c:v>
                </c:pt>
                <c:pt idx="8">
                  <c:v>56</c:v>
                </c:pt>
                <c:pt idx="9">
                  <c:v>49</c:v>
                </c:pt>
                <c:pt idx="10">
                  <c:v>46</c:v>
                </c:pt>
                <c:pt idx="11">
                  <c:v>48</c:v>
                </c:pt>
                <c:pt idx="12">
                  <c:v>48</c:v>
                </c:pt>
                <c:pt idx="13">
                  <c:v>35</c:v>
                </c:pt>
                <c:pt idx="14">
                  <c:v>34</c:v>
                </c:pt>
                <c:pt idx="15">
                  <c:v>38</c:v>
                </c:pt>
                <c:pt idx="16">
                  <c:v>32</c:v>
                </c:pt>
                <c:pt idx="17">
                  <c:v>33</c:v>
                </c:pt>
                <c:pt idx="18">
                  <c:v>29</c:v>
                </c:pt>
                <c:pt idx="19">
                  <c:v>34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52</c:v>
                </c:pt>
                <c:pt idx="24">
                  <c:v>70</c:v>
                </c:pt>
                <c:pt idx="25">
                  <c:v>62</c:v>
                </c:pt>
                <c:pt idx="26">
                  <c:v>55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73</c:v>
                </c:pt>
                <c:pt idx="31">
                  <c:v>80</c:v>
                </c:pt>
                <c:pt idx="32">
                  <c:v>80</c:v>
                </c:pt>
                <c:pt idx="33">
                  <c:v>79</c:v>
                </c:pt>
                <c:pt idx="34">
                  <c:v>82</c:v>
                </c:pt>
                <c:pt idx="35">
                  <c:v>81</c:v>
                </c:pt>
                <c:pt idx="36">
                  <c:v>82</c:v>
                </c:pt>
                <c:pt idx="37">
                  <c:v>93</c:v>
                </c:pt>
                <c:pt idx="38">
                  <c:v>79</c:v>
                </c:pt>
                <c:pt idx="39">
                  <c:v>74</c:v>
                </c:pt>
                <c:pt idx="40">
                  <c:v>65</c:v>
                </c:pt>
                <c:pt idx="41">
                  <c:v>79</c:v>
                </c:pt>
                <c:pt idx="42">
                  <c:v>75</c:v>
                </c:pt>
                <c:pt idx="43">
                  <c:v>69</c:v>
                </c:pt>
                <c:pt idx="44">
                  <c:v>65</c:v>
                </c:pt>
                <c:pt idx="45">
                  <c:v>56</c:v>
                </c:pt>
                <c:pt idx="46">
                  <c:v>61</c:v>
                </c:pt>
                <c:pt idx="47">
                  <c:v>46</c:v>
                </c:pt>
                <c:pt idx="48">
                  <c:v>61</c:v>
                </c:pt>
                <c:pt idx="49">
                  <c:v>57</c:v>
                </c:pt>
                <c:pt idx="50">
                  <c:v>57</c:v>
                </c:pt>
                <c:pt idx="51">
                  <c:v>52</c:v>
                </c:pt>
                <c:pt idx="52">
                  <c:v>44</c:v>
                </c:pt>
                <c:pt idx="53">
                  <c:v>36</c:v>
                </c:pt>
                <c:pt idx="54">
                  <c:v>31</c:v>
                </c:pt>
                <c:pt idx="55">
                  <c:v>31</c:v>
                </c:pt>
                <c:pt idx="56">
                  <c:v>31</c:v>
                </c:pt>
                <c:pt idx="57">
                  <c:v>27</c:v>
                </c:pt>
                <c:pt idx="58">
                  <c:v>28</c:v>
                </c:pt>
                <c:pt idx="59">
                  <c:v>24</c:v>
                </c:pt>
                <c:pt idx="60">
                  <c:v>21</c:v>
                </c:pt>
                <c:pt idx="61">
                  <c:v>15</c:v>
                </c:pt>
                <c:pt idx="62">
                  <c:v>22</c:v>
                </c:pt>
                <c:pt idx="63">
                  <c:v>11</c:v>
                </c:pt>
                <c:pt idx="64">
                  <c:v>22</c:v>
                </c:pt>
                <c:pt idx="65">
                  <c:v>17</c:v>
                </c:pt>
                <c:pt idx="66">
                  <c:v>7</c:v>
                </c:pt>
                <c:pt idx="67">
                  <c:v>11</c:v>
                </c:pt>
                <c:pt idx="68">
                  <c:v>6</c:v>
                </c:pt>
                <c:pt idx="69">
                  <c:v>7</c:v>
                </c:pt>
                <c:pt idx="70">
                  <c:v>11</c:v>
                </c:pt>
                <c:pt idx="71">
                  <c:v>3</c:v>
                </c:pt>
                <c:pt idx="72">
                  <c:v>8</c:v>
                </c:pt>
                <c:pt idx="73">
                  <c:v>3</c:v>
                </c:pt>
                <c:pt idx="74">
                  <c:v>6</c:v>
                </c:pt>
                <c:pt idx="75">
                  <c:v>5</c:v>
                </c:pt>
                <c:pt idx="76">
                  <c:v>6</c:v>
                </c:pt>
                <c:pt idx="77">
                  <c:v>2</c:v>
                </c:pt>
                <c:pt idx="78">
                  <c:v>10</c:v>
                </c:pt>
                <c:pt idx="79">
                  <c:v>1</c:v>
                </c:pt>
                <c:pt idx="80">
                  <c:v>3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E-4ECB-A439-7056A49B0865}"/>
            </c:ext>
          </c:extLst>
        </c:ser>
        <c:ser>
          <c:idx val="1"/>
          <c:order val="1"/>
          <c:tx>
            <c:strRef>
              <c:f>'[1]GRA 2021'!$K$3</c:f>
              <c:strCache>
                <c:ptCount val="1"/>
                <c:pt idx="0">
                  <c:v>F straniere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'[1]GRA 2021'!$K$4:$K$104</c:f>
              <c:numCache>
                <c:formatCode>General</c:formatCode>
                <c:ptCount val="101"/>
                <c:pt idx="0">
                  <c:v>-52</c:v>
                </c:pt>
                <c:pt idx="1">
                  <c:v>-41</c:v>
                </c:pt>
                <c:pt idx="2">
                  <c:v>-40</c:v>
                </c:pt>
                <c:pt idx="3">
                  <c:v>-56</c:v>
                </c:pt>
                <c:pt idx="4">
                  <c:v>-48</c:v>
                </c:pt>
                <c:pt idx="5">
                  <c:v>-50</c:v>
                </c:pt>
                <c:pt idx="6">
                  <c:v>-56</c:v>
                </c:pt>
                <c:pt idx="7">
                  <c:v>-49</c:v>
                </c:pt>
                <c:pt idx="8">
                  <c:v>-42</c:v>
                </c:pt>
                <c:pt idx="9">
                  <c:v>-41</c:v>
                </c:pt>
                <c:pt idx="10">
                  <c:v>-47</c:v>
                </c:pt>
                <c:pt idx="11">
                  <c:v>-41</c:v>
                </c:pt>
                <c:pt idx="12">
                  <c:v>-46</c:v>
                </c:pt>
                <c:pt idx="13">
                  <c:v>-35</c:v>
                </c:pt>
                <c:pt idx="14">
                  <c:v>-25</c:v>
                </c:pt>
                <c:pt idx="15">
                  <c:v>-29</c:v>
                </c:pt>
                <c:pt idx="16">
                  <c:v>-24</c:v>
                </c:pt>
                <c:pt idx="17">
                  <c:v>-21</c:v>
                </c:pt>
                <c:pt idx="18">
                  <c:v>-21</c:v>
                </c:pt>
                <c:pt idx="19">
                  <c:v>-26</c:v>
                </c:pt>
                <c:pt idx="20">
                  <c:v>-38</c:v>
                </c:pt>
                <c:pt idx="21">
                  <c:v>-31</c:v>
                </c:pt>
                <c:pt idx="22">
                  <c:v>-28</c:v>
                </c:pt>
                <c:pt idx="23">
                  <c:v>-39</c:v>
                </c:pt>
                <c:pt idx="24">
                  <c:v>-48</c:v>
                </c:pt>
                <c:pt idx="25">
                  <c:v>-42</c:v>
                </c:pt>
                <c:pt idx="26">
                  <c:v>-52</c:v>
                </c:pt>
                <c:pt idx="27">
                  <c:v>-55</c:v>
                </c:pt>
                <c:pt idx="28">
                  <c:v>-74</c:v>
                </c:pt>
                <c:pt idx="29">
                  <c:v>-64</c:v>
                </c:pt>
                <c:pt idx="30">
                  <c:v>-63</c:v>
                </c:pt>
                <c:pt idx="31">
                  <c:v>-83</c:v>
                </c:pt>
                <c:pt idx="32">
                  <c:v>-89</c:v>
                </c:pt>
                <c:pt idx="33">
                  <c:v>-86</c:v>
                </c:pt>
                <c:pt idx="34">
                  <c:v>-85</c:v>
                </c:pt>
                <c:pt idx="35">
                  <c:v>-77</c:v>
                </c:pt>
                <c:pt idx="36">
                  <c:v>-75</c:v>
                </c:pt>
                <c:pt idx="37">
                  <c:v>-84</c:v>
                </c:pt>
                <c:pt idx="38">
                  <c:v>-74</c:v>
                </c:pt>
                <c:pt idx="39">
                  <c:v>-79</c:v>
                </c:pt>
                <c:pt idx="40">
                  <c:v>-74</c:v>
                </c:pt>
                <c:pt idx="41">
                  <c:v>-64</c:v>
                </c:pt>
                <c:pt idx="42">
                  <c:v>-73</c:v>
                </c:pt>
                <c:pt idx="43">
                  <c:v>-73</c:v>
                </c:pt>
                <c:pt idx="44">
                  <c:v>-60</c:v>
                </c:pt>
                <c:pt idx="45">
                  <c:v>-70</c:v>
                </c:pt>
                <c:pt idx="46">
                  <c:v>-77</c:v>
                </c:pt>
                <c:pt idx="47">
                  <c:v>-68</c:v>
                </c:pt>
                <c:pt idx="48">
                  <c:v>-67</c:v>
                </c:pt>
                <c:pt idx="49">
                  <c:v>-56</c:v>
                </c:pt>
                <c:pt idx="50">
                  <c:v>-63</c:v>
                </c:pt>
                <c:pt idx="51">
                  <c:v>-73</c:v>
                </c:pt>
                <c:pt idx="52">
                  <c:v>-76</c:v>
                </c:pt>
                <c:pt idx="53">
                  <c:v>-66</c:v>
                </c:pt>
                <c:pt idx="54">
                  <c:v>-71</c:v>
                </c:pt>
                <c:pt idx="55">
                  <c:v>-50</c:v>
                </c:pt>
                <c:pt idx="56">
                  <c:v>-51</c:v>
                </c:pt>
                <c:pt idx="57">
                  <c:v>-44</c:v>
                </c:pt>
                <c:pt idx="58">
                  <c:v>-57</c:v>
                </c:pt>
                <c:pt idx="59">
                  <c:v>-45</c:v>
                </c:pt>
                <c:pt idx="60">
                  <c:v>-46</c:v>
                </c:pt>
                <c:pt idx="61">
                  <c:v>-53</c:v>
                </c:pt>
                <c:pt idx="62">
                  <c:v>-53</c:v>
                </c:pt>
                <c:pt idx="63">
                  <c:v>-37</c:v>
                </c:pt>
                <c:pt idx="64">
                  <c:v>-43</c:v>
                </c:pt>
                <c:pt idx="65">
                  <c:v>-39</c:v>
                </c:pt>
                <c:pt idx="66">
                  <c:v>-32</c:v>
                </c:pt>
                <c:pt idx="67">
                  <c:v>-33</c:v>
                </c:pt>
                <c:pt idx="68">
                  <c:v>-19</c:v>
                </c:pt>
                <c:pt idx="69">
                  <c:v>-21</c:v>
                </c:pt>
                <c:pt idx="70">
                  <c:v>-15</c:v>
                </c:pt>
                <c:pt idx="71">
                  <c:v>-16</c:v>
                </c:pt>
                <c:pt idx="72">
                  <c:v>-11</c:v>
                </c:pt>
                <c:pt idx="73">
                  <c:v>-12</c:v>
                </c:pt>
                <c:pt idx="74">
                  <c:v>-18</c:v>
                </c:pt>
                <c:pt idx="75">
                  <c:v>-11</c:v>
                </c:pt>
                <c:pt idx="76">
                  <c:v>-8</c:v>
                </c:pt>
                <c:pt idx="77">
                  <c:v>-12</c:v>
                </c:pt>
                <c:pt idx="78">
                  <c:v>-9</c:v>
                </c:pt>
                <c:pt idx="79">
                  <c:v>-7</c:v>
                </c:pt>
                <c:pt idx="80">
                  <c:v>-5</c:v>
                </c:pt>
                <c:pt idx="81">
                  <c:v>-8</c:v>
                </c:pt>
                <c:pt idx="82">
                  <c:v>-3</c:v>
                </c:pt>
                <c:pt idx="83">
                  <c:v>-9</c:v>
                </c:pt>
                <c:pt idx="84">
                  <c:v>-1</c:v>
                </c:pt>
                <c:pt idx="85">
                  <c:v>-4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0</c:v>
                </c:pt>
                <c:pt idx="90">
                  <c:v>-1</c:v>
                </c:pt>
                <c:pt idx="91">
                  <c:v>-1</c:v>
                </c:pt>
                <c:pt idx="92">
                  <c:v>0</c:v>
                </c:pt>
                <c:pt idx="93">
                  <c:v>-3</c:v>
                </c:pt>
                <c:pt idx="94">
                  <c:v>-1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E-4ECB-A439-7056A49B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0298352"/>
        <c:axId val="5639072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'[1]GRA 2021'!$N$3</c15:sqref>
                        </c15:formulaRef>
                      </c:ext>
                    </c:extLst>
                    <c:strCache>
                      <c:ptCount val="1"/>
                      <c:pt idx="0">
                        <c:v>M italiani</c:v>
                      </c:pt>
                    </c:strCache>
                  </c:strRef>
                </c:tx>
                <c:spPr>
                  <a:solidFill>
                    <a:srgbClr val="0000FF">
                      <a:alpha val="53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'[1]GRA 2021'!$N$4:$N$104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111</c:v>
                      </c:pt>
                      <c:pt idx="1">
                        <c:v>136</c:v>
                      </c:pt>
                      <c:pt idx="2">
                        <c:v>134</c:v>
                      </c:pt>
                      <c:pt idx="3">
                        <c:v>134</c:v>
                      </c:pt>
                      <c:pt idx="4">
                        <c:v>176</c:v>
                      </c:pt>
                      <c:pt idx="5">
                        <c:v>162</c:v>
                      </c:pt>
                      <c:pt idx="6">
                        <c:v>159</c:v>
                      </c:pt>
                      <c:pt idx="7">
                        <c:v>173</c:v>
                      </c:pt>
                      <c:pt idx="8">
                        <c:v>179</c:v>
                      </c:pt>
                      <c:pt idx="9">
                        <c:v>187</c:v>
                      </c:pt>
                      <c:pt idx="10">
                        <c:v>194</c:v>
                      </c:pt>
                      <c:pt idx="11">
                        <c:v>218</c:v>
                      </c:pt>
                      <c:pt idx="12">
                        <c:v>206</c:v>
                      </c:pt>
                      <c:pt idx="13">
                        <c:v>216</c:v>
                      </c:pt>
                      <c:pt idx="14">
                        <c:v>212</c:v>
                      </c:pt>
                      <c:pt idx="15">
                        <c:v>211</c:v>
                      </c:pt>
                      <c:pt idx="16">
                        <c:v>208</c:v>
                      </c:pt>
                      <c:pt idx="17">
                        <c:v>203</c:v>
                      </c:pt>
                      <c:pt idx="18">
                        <c:v>163</c:v>
                      </c:pt>
                      <c:pt idx="19">
                        <c:v>228</c:v>
                      </c:pt>
                      <c:pt idx="20">
                        <c:v>185</c:v>
                      </c:pt>
                      <c:pt idx="21">
                        <c:v>177</c:v>
                      </c:pt>
                      <c:pt idx="22">
                        <c:v>213</c:v>
                      </c:pt>
                      <c:pt idx="23">
                        <c:v>163</c:v>
                      </c:pt>
                      <c:pt idx="24">
                        <c:v>210</c:v>
                      </c:pt>
                      <c:pt idx="25">
                        <c:v>210</c:v>
                      </c:pt>
                      <c:pt idx="26">
                        <c:v>204</c:v>
                      </c:pt>
                      <c:pt idx="27">
                        <c:v>211</c:v>
                      </c:pt>
                      <c:pt idx="28">
                        <c:v>229</c:v>
                      </c:pt>
                      <c:pt idx="29">
                        <c:v>223</c:v>
                      </c:pt>
                      <c:pt idx="30">
                        <c:v>187</c:v>
                      </c:pt>
                      <c:pt idx="31">
                        <c:v>192</c:v>
                      </c:pt>
                      <c:pt idx="32">
                        <c:v>206</c:v>
                      </c:pt>
                      <c:pt idx="33">
                        <c:v>203</c:v>
                      </c:pt>
                      <c:pt idx="34">
                        <c:v>208</c:v>
                      </c:pt>
                      <c:pt idx="35">
                        <c:v>215</c:v>
                      </c:pt>
                      <c:pt idx="36">
                        <c:v>221</c:v>
                      </c:pt>
                      <c:pt idx="37">
                        <c:v>230</c:v>
                      </c:pt>
                      <c:pt idx="38">
                        <c:v>216</c:v>
                      </c:pt>
                      <c:pt idx="39">
                        <c:v>208</c:v>
                      </c:pt>
                      <c:pt idx="40">
                        <c:v>238</c:v>
                      </c:pt>
                      <c:pt idx="41">
                        <c:v>240</c:v>
                      </c:pt>
                      <c:pt idx="42">
                        <c:v>271</c:v>
                      </c:pt>
                      <c:pt idx="43">
                        <c:v>296</c:v>
                      </c:pt>
                      <c:pt idx="44">
                        <c:v>307</c:v>
                      </c:pt>
                      <c:pt idx="45">
                        <c:v>342</c:v>
                      </c:pt>
                      <c:pt idx="46">
                        <c:v>352</c:v>
                      </c:pt>
                      <c:pt idx="47">
                        <c:v>326</c:v>
                      </c:pt>
                      <c:pt idx="48">
                        <c:v>359</c:v>
                      </c:pt>
                      <c:pt idx="49">
                        <c:v>350</c:v>
                      </c:pt>
                      <c:pt idx="50">
                        <c:v>330</c:v>
                      </c:pt>
                      <c:pt idx="51">
                        <c:v>368</c:v>
                      </c:pt>
                      <c:pt idx="52">
                        <c:v>389</c:v>
                      </c:pt>
                      <c:pt idx="53">
                        <c:v>339</c:v>
                      </c:pt>
                      <c:pt idx="54">
                        <c:v>331</c:v>
                      </c:pt>
                      <c:pt idx="55">
                        <c:v>371</c:v>
                      </c:pt>
                      <c:pt idx="56">
                        <c:v>376</c:v>
                      </c:pt>
                      <c:pt idx="57">
                        <c:v>363</c:v>
                      </c:pt>
                      <c:pt idx="58">
                        <c:v>333</c:v>
                      </c:pt>
                      <c:pt idx="59">
                        <c:v>337</c:v>
                      </c:pt>
                      <c:pt idx="60">
                        <c:v>292</c:v>
                      </c:pt>
                      <c:pt idx="61">
                        <c:v>302</c:v>
                      </c:pt>
                      <c:pt idx="62">
                        <c:v>289</c:v>
                      </c:pt>
                      <c:pt idx="63">
                        <c:v>304</c:v>
                      </c:pt>
                      <c:pt idx="64">
                        <c:v>266</c:v>
                      </c:pt>
                      <c:pt idx="65">
                        <c:v>270</c:v>
                      </c:pt>
                      <c:pt idx="66">
                        <c:v>287</c:v>
                      </c:pt>
                      <c:pt idx="67">
                        <c:v>218</c:v>
                      </c:pt>
                      <c:pt idx="68">
                        <c:v>276</c:v>
                      </c:pt>
                      <c:pt idx="69">
                        <c:v>259</c:v>
                      </c:pt>
                      <c:pt idx="70">
                        <c:v>267</c:v>
                      </c:pt>
                      <c:pt idx="71">
                        <c:v>273</c:v>
                      </c:pt>
                      <c:pt idx="72">
                        <c:v>278</c:v>
                      </c:pt>
                      <c:pt idx="73">
                        <c:v>281</c:v>
                      </c:pt>
                      <c:pt idx="74">
                        <c:v>290</c:v>
                      </c:pt>
                      <c:pt idx="75">
                        <c:v>224</c:v>
                      </c:pt>
                      <c:pt idx="76">
                        <c:v>232</c:v>
                      </c:pt>
                      <c:pt idx="77">
                        <c:v>224</c:v>
                      </c:pt>
                      <c:pt idx="78">
                        <c:v>205</c:v>
                      </c:pt>
                      <c:pt idx="79">
                        <c:v>202</c:v>
                      </c:pt>
                      <c:pt idx="80">
                        <c:v>223</c:v>
                      </c:pt>
                      <c:pt idx="81">
                        <c:v>183</c:v>
                      </c:pt>
                      <c:pt idx="82">
                        <c:v>194</c:v>
                      </c:pt>
                      <c:pt idx="83">
                        <c:v>180</c:v>
                      </c:pt>
                      <c:pt idx="84">
                        <c:v>161</c:v>
                      </c:pt>
                      <c:pt idx="85">
                        <c:v>128</c:v>
                      </c:pt>
                      <c:pt idx="86">
                        <c:v>118</c:v>
                      </c:pt>
                      <c:pt idx="87">
                        <c:v>84</c:v>
                      </c:pt>
                      <c:pt idx="88">
                        <c:v>86</c:v>
                      </c:pt>
                      <c:pt idx="89">
                        <c:v>71</c:v>
                      </c:pt>
                      <c:pt idx="90">
                        <c:v>58</c:v>
                      </c:pt>
                      <c:pt idx="91">
                        <c:v>49</c:v>
                      </c:pt>
                      <c:pt idx="92">
                        <c:v>39</c:v>
                      </c:pt>
                      <c:pt idx="93">
                        <c:v>23</c:v>
                      </c:pt>
                      <c:pt idx="94">
                        <c:v>16</c:v>
                      </c:pt>
                      <c:pt idx="95">
                        <c:v>15</c:v>
                      </c:pt>
                      <c:pt idx="96">
                        <c:v>14</c:v>
                      </c:pt>
                      <c:pt idx="97">
                        <c:v>6</c:v>
                      </c:pt>
                      <c:pt idx="98">
                        <c:v>4</c:v>
                      </c:pt>
                      <c:pt idx="99">
                        <c:v>4</c:v>
                      </c:pt>
                      <c:pt idx="100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A1E-4ECB-A439-7056A49B086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 2021'!$Q$3</c15:sqref>
                        </c15:formulaRef>
                      </c:ext>
                    </c:extLst>
                    <c:strCache>
                      <c:ptCount val="1"/>
                      <c:pt idx="0">
                        <c:v>F italiane</c:v>
                      </c:pt>
                    </c:strCache>
                  </c:strRef>
                </c:tx>
                <c:spPr>
                  <a:solidFill>
                    <a:srgbClr val="FF0000">
                      <a:alpha val="45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 2021'!$Q$4:$Q$104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-123</c:v>
                      </c:pt>
                      <c:pt idx="1">
                        <c:v>-131</c:v>
                      </c:pt>
                      <c:pt idx="2">
                        <c:v>-157</c:v>
                      </c:pt>
                      <c:pt idx="3">
                        <c:v>-127</c:v>
                      </c:pt>
                      <c:pt idx="4">
                        <c:v>-125</c:v>
                      </c:pt>
                      <c:pt idx="5">
                        <c:v>-151</c:v>
                      </c:pt>
                      <c:pt idx="6">
                        <c:v>-162</c:v>
                      </c:pt>
                      <c:pt idx="7">
                        <c:v>-158</c:v>
                      </c:pt>
                      <c:pt idx="8">
                        <c:v>-138</c:v>
                      </c:pt>
                      <c:pt idx="9">
                        <c:v>-169</c:v>
                      </c:pt>
                      <c:pt idx="10">
                        <c:v>-179</c:v>
                      </c:pt>
                      <c:pt idx="11">
                        <c:v>-200</c:v>
                      </c:pt>
                      <c:pt idx="12">
                        <c:v>-190</c:v>
                      </c:pt>
                      <c:pt idx="13">
                        <c:v>-203</c:v>
                      </c:pt>
                      <c:pt idx="14">
                        <c:v>-191</c:v>
                      </c:pt>
                      <c:pt idx="15">
                        <c:v>-199</c:v>
                      </c:pt>
                      <c:pt idx="16">
                        <c:v>-180</c:v>
                      </c:pt>
                      <c:pt idx="17">
                        <c:v>-181</c:v>
                      </c:pt>
                      <c:pt idx="18">
                        <c:v>-171</c:v>
                      </c:pt>
                      <c:pt idx="19">
                        <c:v>-155</c:v>
                      </c:pt>
                      <c:pt idx="20">
                        <c:v>-204</c:v>
                      </c:pt>
                      <c:pt idx="21">
                        <c:v>-182</c:v>
                      </c:pt>
                      <c:pt idx="22">
                        <c:v>-189</c:v>
                      </c:pt>
                      <c:pt idx="23">
                        <c:v>-171</c:v>
                      </c:pt>
                      <c:pt idx="24">
                        <c:v>-183</c:v>
                      </c:pt>
                      <c:pt idx="25">
                        <c:v>-153</c:v>
                      </c:pt>
                      <c:pt idx="26">
                        <c:v>-179</c:v>
                      </c:pt>
                      <c:pt idx="27">
                        <c:v>-183</c:v>
                      </c:pt>
                      <c:pt idx="28">
                        <c:v>-217</c:v>
                      </c:pt>
                      <c:pt idx="29">
                        <c:v>-227</c:v>
                      </c:pt>
                      <c:pt idx="30">
                        <c:v>-217</c:v>
                      </c:pt>
                      <c:pt idx="31">
                        <c:v>-190</c:v>
                      </c:pt>
                      <c:pt idx="32">
                        <c:v>-207</c:v>
                      </c:pt>
                      <c:pt idx="33">
                        <c:v>-167</c:v>
                      </c:pt>
                      <c:pt idx="34">
                        <c:v>-190</c:v>
                      </c:pt>
                      <c:pt idx="35">
                        <c:v>-212</c:v>
                      </c:pt>
                      <c:pt idx="36">
                        <c:v>-196</c:v>
                      </c:pt>
                      <c:pt idx="37">
                        <c:v>-198</c:v>
                      </c:pt>
                      <c:pt idx="38">
                        <c:v>-234</c:v>
                      </c:pt>
                      <c:pt idx="39">
                        <c:v>-224</c:v>
                      </c:pt>
                      <c:pt idx="40">
                        <c:v>-226</c:v>
                      </c:pt>
                      <c:pt idx="41">
                        <c:v>-246</c:v>
                      </c:pt>
                      <c:pt idx="42">
                        <c:v>-266</c:v>
                      </c:pt>
                      <c:pt idx="43">
                        <c:v>-280</c:v>
                      </c:pt>
                      <c:pt idx="44">
                        <c:v>-294</c:v>
                      </c:pt>
                      <c:pt idx="45">
                        <c:v>-313</c:v>
                      </c:pt>
                      <c:pt idx="46">
                        <c:v>-372</c:v>
                      </c:pt>
                      <c:pt idx="47">
                        <c:v>-340</c:v>
                      </c:pt>
                      <c:pt idx="48">
                        <c:v>-365</c:v>
                      </c:pt>
                      <c:pt idx="49">
                        <c:v>-328</c:v>
                      </c:pt>
                      <c:pt idx="50">
                        <c:v>-372</c:v>
                      </c:pt>
                      <c:pt idx="51">
                        <c:v>-333</c:v>
                      </c:pt>
                      <c:pt idx="52">
                        <c:v>-370</c:v>
                      </c:pt>
                      <c:pt idx="53">
                        <c:v>-411</c:v>
                      </c:pt>
                      <c:pt idx="54">
                        <c:v>-358</c:v>
                      </c:pt>
                      <c:pt idx="55">
                        <c:v>-361</c:v>
                      </c:pt>
                      <c:pt idx="56">
                        <c:v>-407</c:v>
                      </c:pt>
                      <c:pt idx="57">
                        <c:v>-376</c:v>
                      </c:pt>
                      <c:pt idx="58">
                        <c:v>-337</c:v>
                      </c:pt>
                      <c:pt idx="59">
                        <c:v>-317</c:v>
                      </c:pt>
                      <c:pt idx="60">
                        <c:v>-324</c:v>
                      </c:pt>
                      <c:pt idx="61">
                        <c:v>-323</c:v>
                      </c:pt>
                      <c:pt idx="62">
                        <c:v>-286</c:v>
                      </c:pt>
                      <c:pt idx="63">
                        <c:v>-344</c:v>
                      </c:pt>
                      <c:pt idx="64">
                        <c:v>-289</c:v>
                      </c:pt>
                      <c:pt idx="65">
                        <c:v>-267</c:v>
                      </c:pt>
                      <c:pt idx="66">
                        <c:v>-342</c:v>
                      </c:pt>
                      <c:pt idx="67">
                        <c:v>-294</c:v>
                      </c:pt>
                      <c:pt idx="68">
                        <c:v>-325</c:v>
                      </c:pt>
                      <c:pt idx="69">
                        <c:v>-337</c:v>
                      </c:pt>
                      <c:pt idx="70">
                        <c:v>-318</c:v>
                      </c:pt>
                      <c:pt idx="71">
                        <c:v>-290</c:v>
                      </c:pt>
                      <c:pt idx="72">
                        <c:v>-368</c:v>
                      </c:pt>
                      <c:pt idx="73">
                        <c:v>-325</c:v>
                      </c:pt>
                      <c:pt idx="74">
                        <c:v>-334</c:v>
                      </c:pt>
                      <c:pt idx="75">
                        <c:v>-244</c:v>
                      </c:pt>
                      <c:pt idx="76">
                        <c:v>-284</c:v>
                      </c:pt>
                      <c:pt idx="77">
                        <c:v>-282</c:v>
                      </c:pt>
                      <c:pt idx="78">
                        <c:v>-319</c:v>
                      </c:pt>
                      <c:pt idx="79">
                        <c:v>-301</c:v>
                      </c:pt>
                      <c:pt idx="80">
                        <c:v>-305</c:v>
                      </c:pt>
                      <c:pt idx="81">
                        <c:v>-303</c:v>
                      </c:pt>
                      <c:pt idx="82">
                        <c:v>-280</c:v>
                      </c:pt>
                      <c:pt idx="83">
                        <c:v>-277</c:v>
                      </c:pt>
                      <c:pt idx="84">
                        <c:v>-225</c:v>
                      </c:pt>
                      <c:pt idx="85">
                        <c:v>-202</c:v>
                      </c:pt>
                      <c:pt idx="86">
                        <c:v>-183</c:v>
                      </c:pt>
                      <c:pt idx="87">
                        <c:v>-148</c:v>
                      </c:pt>
                      <c:pt idx="88">
                        <c:v>-188</c:v>
                      </c:pt>
                      <c:pt idx="89">
                        <c:v>-151</c:v>
                      </c:pt>
                      <c:pt idx="90">
                        <c:v>-139</c:v>
                      </c:pt>
                      <c:pt idx="91">
                        <c:v>-112</c:v>
                      </c:pt>
                      <c:pt idx="92">
                        <c:v>-112</c:v>
                      </c:pt>
                      <c:pt idx="93">
                        <c:v>-79</c:v>
                      </c:pt>
                      <c:pt idx="94">
                        <c:v>-70</c:v>
                      </c:pt>
                      <c:pt idx="95">
                        <c:v>-48</c:v>
                      </c:pt>
                      <c:pt idx="96">
                        <c:v>-35</c:v>
                      </c:pt>
                      <c:pt idx="97">
                        <c:v>-34</c:v>
                      </c:pt>
                      <c:pt idx="98">
                        <c:v>-21</c:v>
                      </c:pt>
                      <c:pt idx="99">
                        <c:v>-20</c:v>
                      </c:pt>
                      <c:pt idx="100">
                        <c:v>-19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A1E-4ECB-A439-7056A49B0865}"/>
                  </c:ext>
                </c:extLst>
              </c15:ser>
            </c15:filteredBarSeries>
          </c:ext>
        </c:extLst>
      </c:barChart>
      <c:catAx>
        <c:axId val="570298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072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39072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0298352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960415787187438E-2"/>
          <c:y val="0.93461917674544315"/>
          <c:w val="0.89737496099700809"/>
          <c:h val="4.5373680096808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'[1]GRA 2021'!$N$3</c:f>
              <c:strCache>
                <c:ptCount val="1"/>
                <c:pt idx="0">
                  <c:v>M italiani</c:v>
                </c:pt>
              </c:strCache>
            </c:strRef>
          </c:tx>
          <c:spPr>
            <a:solidFill>
              <a:srgbClr val="0000FF">
                <a:alpha val="53000"/>
              </a:srgbClr>
            </a:solidFill>
            <a:ln>
              <a:noFill/>
            </a:ln>
            <a:effectLst/>
          </c:spPr>
          <c:invertIfNegative val="0"/>
          <c:val>
            <c:numRef>
              <c:f>'[1]GRA 2021'!$N$4:$N$104</c:f>
              <c:numCache>
                <c:formatCode>General</c:formatCode>
                <c:ptCount val="101"/>
                <c:pt idx="0">
                  <c:v>111</c:v>
                </c:pt>
                <c:pt idx="1">
                  <c:v>136</c:v>
                </c:pt>
                <c:pt idx="2">
                  <c:v>134</c:v>
                </c:pt>
                <c:pt idx="3">
                  <c:v>134</c:v>
                </c:pt>
                <c:pt idx="4">
                  <c:v>176</c:v>
                </c:pt>
                <c:pt idx="5">
                  <c:v>162</c:v>
                </c:pt>
                <c:pt idx="6">
                  <c:v>159</c:v>
                </c:pt>
                <c:pt idx="7">
                  <c:v>173</c:v>
                </c:pt>
                <c:pt idx="8">
                  <c:v>179</c:v>
                </c:pt>
                <c:pt idx="9">
                  <c:v>187</c:v>
                </c:pt>
                <c:pt idx="10">
                  <c:v>194</c:v>
                </c:pt>
                <c:pt idx="11">
                  <c:v>218</c:v>
                </c:pt>
                <c:pt idx="12">
                  <c:v>206</c:v>
                </c:pt>
                <c:pt idx="13">
                  <c:v>216</c:v>
                </c:pt>
                <c:pt idx="14">
                  <c:v>212</c:v>
                </c:pt>
                <c:pt idx="15">
                  <c:v>211</c:v>
                </c:pt>
                <c:pt idx="16">
                  <c:v>208</c:v>
                </c:pt>
                <c:pt idx="17">
                  <c:v>203</c:v>
                </c:pt>
                <c:pt idx="18">
                  <c:v>163</c:v>
                </c:pt>
                <c:pt idx="19">
                  <c:v>228</c:v>
                </c:pt>
                <c:pt idx="20">
                  <c:v>185</c:v>
                </c:pt>
                <c:pt idx="21">
                  <c:v>177</c:v>
                </c:pt>
                <c:pt idx="22">
                  <c:v>213</c:v>
                </c:pt>
                <c:pt idx="23">
                  <c:v>163</c:v>
                </c:pt>
                <c:pt idx="24">
                  <c:v>210</c:v>
                </c:pt>
                <c:pt idx="25">
                  <c:v>210</c:v>
                </c:pt>
                <c:pt idx="26">
                  <c:v>204</c:v>
                </c:pt>
                <c:pt idx="27">
                  <c:v>211</c:v>
                </c:pt>
                <c:pt idx="28">
                  <c:v>229</c:v>
                </c:pt>
                <c:pt idx="29">
                  <c:v>223</c:v>
                </c:pt>
                <c:pt idx="30">
                  <c:v>187</c:v>
                </c:pt>
                <c:pt idx="31">
                  <c:v>192</c:v>
                </c:pt>
                <c:pt idx="32">
                  <c:v>206</c:v>
                </c:pt>
                <c:pt idx="33">
                  <c:v>203</c:v>
                </c:pt>
                <c:pt idx="34">
                  <c:v>208</c:v>
                </c:pt>
                <c:pt idx="35">
                  <c:v>215</c:v>
                </c:pt>
                <c:pt idx="36">
                  <c:v>221</c:v>
                </c:pt>
                <c:pt idx="37">
                  <c:v>230</c:v>
                </c:pt>
                <c:pt idx="38">
                  <c:v>216</c:v>
                </c:pt>
                <c:pt idx="39">
                  <c:v>208</c:v>
                </c:pt>
                <c:pt idx="40">
                  <c:v>238</c:v>
                </c:pt>
                <c:pt idx="41">
                  <c:v>240</c:v>
                </c:pt>
                <c:pt idx="42">
                  <c:v>271</c:v>
                </c:pt>
                <c:pt idx="43">
                  <c:v>296</c:v>
                </c:pt>
                <c:pt idx="44">
                  <c:v>307</c:v>
                </c:pt>
                <c:pt idx="45">
                  <c:v>342</c:v>
                </c:pt>
                <c:pt idx="46">
                  <c:v>352</c:v>
                </c:pt>
                <c:pt idx="47">
                  <c:v>326</c:v>
                </c:pt>
                <c:pt idx="48">
                  <c:v>359</c:v>
                </c:pt>
                <c:pt idx="49">
                  <c:v>350</c:v>
                </c:pt>
                <c:pt idx="50">
                  <c:v>330</c:v>
                </c:pt>
                <c:pt idx="51">
                  <c:v>368</c:v>
                </c:pt>
                <c:pt idx="52">
                  <c:v>389</c:v>
                </c:pt>
                <c:pt idx="53">
                  <c:v>339</c:v>
                </c:pt>
                <c:pt idx="54">
                  <c:v>331</c:v>
                </c:pt>
                <c:pt idx="55">
                  <c:v>371</c:v>
                </c:pt>
                <c:pt idx="56">
                  <c:v>376</c:v>
                </c:pt>
                <c:pt idx="57">
                  <c:v>363</c:v>
                </c:pt>
                <c:pt idx="58">
                  <c:v>333</c:v>
                </c:pt>
                <c:pt idx="59">
                  <c:v>337</c:v>
                </c:pt>
                <c:pt idx="60">
                  <c:v>292</c:v>
                </c:pt>
                <c:pt idx="61">
                  <c:v>302</c:v>
                </c:pt>
                <c:pt idx="62">
                  <c:v>289</c:v>
                </c:pt>
                <c:pt idx="63">
                  <c:v>304</c:v>
                </c:pt>
                <c:pt idx="64">
                  <c:v>266</c:v>
                </c:pt>
                <c:pt idx="65">
                  <c:v>270</c:v>
                </c:pt>
                <c:pt idx="66">
                  <c:v>287</c:v>
                </c:pt>
                <c:pt idx="67">
                  <c:v>218</c:v>
                </c:pt>
                <c:pt idx="68">
                  <c:v>276</c:v>
                </c:pt>
                <c:pt idx="69">
                  <c:v>259</c:v>
                </c:pt>
                <c:pt idx="70">
                  <c:v>267</c:v>
                </c:pt>
                <c:pt idx="71">
                  <c:v>273</c:v>
                </c:pt>
                <c:pt idx="72">
                  <c:v>278</c:v>
                </c:pt>
                <c:pt idx="73">
                  <c:v>281</c:v>
                </c:pt>
                <c:pt idx="74">
                  <c:v>290</c:v>
                </c:pt>
                <c:pt idx="75">
                  <c:v>224</c:v>
                </c:pt>
                <c:pt idx="76">
                  <c:v>232</c:v>
                </c:pt>
                <c:pt idx="77">
                  <c:v>224</c:v>
                </c:pt>
                <c:pt idx="78">
                  <c:v>205</c:v>
                </c:pt>
                <c:pt idx="79">
                  <c:v>202</c:v>
                </c:pt>
                <c:pt idx="80">
                  <c:v>223</c:v>
                </c:pt>
                <c:pt idx="81">
                  <c:v>183</c:v>
                </c:pt>
                <c:pt idx="82">
                  <c:v>194</c:v>
                </c:pt>
                <c:pt idx="83">
                  <c:v>180</c:v>
                </c:pt>
                <c:pt idx="84">
                  <c:v>161</c:v>
                </c:pt>
                <c:pt idx="85">
                  <c:v>128</c:v>
                </c:pt>
                <c:pt idx="86">
                  <c:v>118</c:v>
                </c:pt>
                <c:pt idx="87">
                  <c:v>84</c:v>
                </c:pt>
                <c:pt idx="88">
                  <c:v>86</c:v>
                </c:pt>
                <c:pt idx="89">
                  <c:v>71</c:v>
                </c:pt>
                <c:pt idx="90">
                  <c:v>58</c:v>
                </c:pt>
                <c:pt idx="91">
                  <c:v>49</c:v>
                </c:pt>
                <c:pt idx="92">
                  <c:v>39</c:v>
                </c:pt>
                <c:pt idx="93">
                  <c:v>23</c:v>
                </c:pt>
                <c:pt idx="94">
                  <c:v>16</c:v>
                </c:pt>
                <c:pt idx="95">
                  <c:v>15</c:v>
                </c:pt>
                <c:pt idx="96">
                  <c:v>14</c:v>
                </c:pt>
                <c:pt idx="97">
                  <c:v>6</c:v>
                </c:pt>
                <c:pt idx="98">
                  <c:v>4</c:v>
                </c:pt>
                <c:pt idx="99">
                  <c:v>4</c:v>
                </c:pt>
                <c:pt idx="1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E-4FDD-8C6A-D6CD1CAF9A8F}"/>
            </c:ext>
          </c:extLst>
        </c:ser>
        <c:ser>
          <c:idx val="3"/>
          <c:order val="3"/>
          <c:tx>
            <c:strRef>
              <c:f>'[1]GRA 2021'!$Q$3</c:f>
              <c:strCache>
                <c:ptCount val="1"/>
                <c:pt idx="0">
                  <c:v>F italiane</c:v>
                </c:pt>
              </c:strCache>
            </c:strRef>
          </c:tx>
          <c:spPr>
            <a:solidFill>
              <a:srgbClr val="FF0000">
                <a:alpha val="45000"/>
              </a:srgbClr>
            </a:solidFill>
            <a:ln>
              <a:noFill/>
            </a:ln>
            <a:effectLst/>
          </c:spPr>
          <c:invertIfNegative val="0"/>
          <c:val>
            <c:numRef>
              <c:f>'[1]GRA 2021'!$Q$4:$Q$104</c:f>
              <c:numCache>
                <c:formatCode>General</c:formatCode>
                <c:ptCount val="101"/>
                <c:pt idx="0">
                  <c:v>-123</c:v>
                </c:pt>
                <c:pt idx="1">
                  <c:v>-131</c:v>
                </c:pt>
                <c:pt idx="2">
                  <c:v>-157</c:v>
                </c:pt>
                <c:pt idx="3">
                  <c:v>-127</c:v>
                </c:pt>
                <c:pt idx="4">
                  <c:v>-125</c:v>
                </c:pt>
                <c:pt idx="5">
                  <c:v>-151</c:v>
                </c:pt>
                <c:pt idx="6">
                  <c:v>-162</c:v>
                </c:pt>
                <c:pt idx="7">
                  <c:v>-158</c:v>
                </c:pt>
                <c:pt idx="8">
                  <c:v>-138</c:v>
                </c:pt>
                <c:pt idx="9">
                  <c:v>-169</c:v>
                </c:pt>
                <c:pt idx="10">
                  <c:v>-179</c:v>
                </c:pt>
                <c:pt idx="11">
                  <c:v>-200</c:v>
                </c:pt>
                <c:pt idx="12">
                  <c:v>-190</c:v>
                </c:pt>
                <c:pt idx="13">
                  <c:v>-203</c:v>
                </c:pt>
                <c:pt idx="14">
                  <c:v>-191</c:v>
                </c:pt>
                <c:pt idx="15">
                  <c:v>-199</c:v>
                </c:pt>
                <c:pt idx="16">
                  <c:v>-180</c:v>
                </c:pt>
                <c:pt idx="17">
                  <c:v>-181</c:v>
                </c:pt>
                <c:pt idx="18">
                  <c:v>-171</c:v>
                </c:pt>
                <c:pt idx="19">
                  <c:v>-155</c:v>
                </c:pt>
                <c:pt idx="20">
                  <c:v>-204</c:v>
                </c:pt>
                <c:pt idx="21">
                  <c:v>-182</c:v>
                </c:pt>
                <c:pt idx="22">
                  <c:v>-189</c:v>
                </c:pt>
                <c:pt idx="23">
                  <c:v>-171</c:v>
                </c:pt>
                <c:pt idx="24">
                  <c:v>-183</c:v>
                </c:pt>
                <c:pt idx="25">
                  <c:v>-153</c:v>
                </c:pt>
                <c:pt idx="26">
                  <c:v>-179</c:v>
                </c:pt>
                <c:pt idx="27">
                  <c:v>-183</c:v>
                </c:pt>
                <c:pt idx="28">
                  <c:v>-217</c:v>
                </c:pt>
                <c:pt idx="29">
                  <c:v>-227</c:v>
                </c:pt>
                <c:pt idx="30">
                  <c:v>-217</c:v>
                </c:pt>
                <c:pt idx="31">
                  <c:v>-190</c:v>
                </c:pt>
                <c:pt idx="32">
                  <c:v>-207</c:v>
                </c:pt>
                <c:pt idx="33">
                  <c:v>-167</c:v>
                </c:pt>
                <c:pt idx="34">
                  <c:v>-190</c:v>
                </c:pt>
                <c:pt idx="35">
                  <c:v>-212</c:v>
                </c:pt>
                <c:pt idx="36">
                  <c:v>-196</c:v>
                </c:pt>
                <c:pt idx="37">
                  <c:v>-198</c:v>
                </c:pt>
                <c:pt idx="38">
                  <c:v>-234</c:v>
                </c:pt>
                <c:pt idx="39">
                  <c:v>-224</c:v>
                </c:pt>
                <c:pt idx="40">
                  <c:v>-226</c:v>
                </c:pt>
                <c:pt idx="41">
                  <c:v>-246</c:v>
                </c:pt>
                <c:pt idx="42">
                  <c:v>-266</c:v>
                </c:pt>
                <c:pt idx="43">
                  <c:v>-280</c:v>
                </c:pt>
                <c:pt idx="44">
                  <c:v>-294</c:v>
                </c:pt>
                <c:pt idx="45">
                  <c:v>-313</c:v>
                </c:pt>
                <c:pt idx="46">
                  <c:v>-372</c:v>
                </c:pt>
                <c:pt idx="47">
                  <c:v>-340</c:v>
                </c:pt>
                <c:pt idx="48">
                  <c:v>-365</c:v>
                </c:pt>
                <c:pt idx="49">
                  <c:v>-328</c:v>
                </c:pt>
                <c:pt idx="50">
                  <c:v>-372</c:v>
                </c:pt>
                <c:pt idx="51">
                  <c:v>-333</c:v>
                </c:pt>
                <c:pt idx="52">
                  <c:v>-370</c:v>
                </c:pt>
                <c:pt idx="53">
                  <c:v>-411</c:v>
                </c:pt>
                <c:pt idx="54">
                  <c:v>-358</c:v>
                </c:pt>
                <c:pt idx="55">
                  <c:v>-361</c:v>
                </c:pt>
                <c:pt idx="56">
                  <c:v>-407</c:v>
                </c:pt>
                <c:pt idx="57">
                  <c:v>-376</c:v>
                </c:pt>
                <c:pt idx="58">
                  <c:v>-337</c:v>
                </c:pt>
                <c:pt idx="59">
                  <c:v>-317</c:v>
                </c:pt>
                <c:pt idx="60">
                  <c:v>-324</c:v>
                </c:pt>
                <c:pt idx="61">
                  <c:v>-323</c:v>
                </c:pt>
                <c:pt idx="62">
                  <c:v>-286</c:v>
                </c:pt>
                <c:pt idx="63">
                  <c:v>-344</c:v>
                </c:pt>
                <c:pt idx="64">
                  <c:v>-289</c:v>
                </c:pt>
                <c:pt idx="65">
                  <c:v>-267</c:v>
                </c:pt>
                <c:pt idx="66">
                  <c:v>-342</c:v>
                </c:pt>
                <c:pt idx="67">
                  <c:v>-294</c:v>
                </c:pt>
                <c:pt idx="68">
                  <c:v>-325</c:v>
                </c:pt>
                <c:pt idx="69">
                  <c:v>-337</c:v>
                </c:pt>
                <c:pt idx="70">
                  <c:v>-318</c:v>
                </c:pt>
                <c:pt idx="71">
                  <c:v>-290</c:v>
                </c:pt>
                <c:pt idx="72">
                  <c:v>-368</c:v>
                </c:pt>
                <c:pt idx="73">
                  <c:v>-325</c:v>
                </c:pt>
                <c:pt idx="74">
                  <c:v>-334</c:v>
                </c:pt>
                <c:pt idx="75">
                  <c:v>-244</c:v>
                </c:pt>
                <c:pt idx="76">
                  <c:v>-284</c:v>
                </c:pt>
                <c:pt idx="77">
                  <c:v>-282</c:v>
                </c:pt>
                <c:pt idx="78">
                  <c:v>-319</c:v>
                </c:pt>
                <c:pt idx="79">
                  <c:v>-301</c:v>
                </c:pt>
                <c:pt idx="80">
                  <c:v>-305</c:v>
                </c:pt>
                <c:pt idx="81">
                  <c:v>-303</c:v>
                </c:pt>
                <c:pt idx="82">
                  <c:v>-280</c:v>
                </c:pt>
                <c:pt idx="83">
                  <c:v>-277</c:v>
                </c:pt>
                <c:pt idx="84">
                  <c:v>-225</c:v>
                </c:pt>
                <c:pt idx="85">
                  <c:v>-202</c:v>
                </c:pt>
                <c:pt idx="86">
                  <c:v>-183</c:v>
                </c:pt>
                <c:pt idx="87">
                  <c:v>-148</c:v>
                </c:pt>
                <c:pt idx="88">
                  <c:v>-188</c:v>
                </c:pt>
                <c:pt idx="89">
                  <c:v>-151</c:v>
                </c:pt>
                <c:pt idx="90">
                  <c:v>-139</c:v>
                </c:pt>
                <c:pt idx="91">
                  <c:v>-112</c:v>
                </c:pt>
                <c:pt idx="92">
                  <c:v>-112</c:v>
                </c:pt>
                <c:pt idx="93">
                  <c:v>-79</c:v>
                </c:pt>
                <c:pt idx="94">
                  <c:v>-70</c:v>
                </c:pt>
                <c:pt idx="95">
                  <c:v>-48</c:v>
                </c:pt>
                <c:pt idx="96">
                  <c:v>-35</c:v>
                </c:pt>
                <c:pt idx="97">
                  <c:v>-34</c:v>
                </c:pt>
                <c:pt idx="98">
                  <c:v>-21</c:v>
                </c:pt>
                <c:pt idx="99">
                  <c:v>-20</c:v>
                </c:pt>
                <c:pt idx="100">
                  <c:v>-19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E-4FDD-8C6A-D6CD1CAF9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0298352"/>
        <c:axId val="563907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'[1]GRA 2021'!$H$3</c15:sqref>
                        </c15:formulaRef>
                      </c:ext>
                    </c:extLst>
                    <c:strCache>
                      <c:ptCount val="1"/>
                      <c:pt idx="0">
                        <c:v>M stranieri</c:v>
                      </c:pt>
                    </c:strCache>
                  </c:strRef>
                </c:tx>
                <c:spPr>
                  <a:solidFill>
                    <a:srgbClr val="0000FF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'[1]GRA 2021'!$H$4:$H$104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41</c:v>
                      </c:pt>
                      <c:pt idx="1">
                        <c:v>49</c:v>
                      </c:pt>
                      <c:pt idx="2">
                        <c:v>44</c:v>
                      </c:pt>
                      <c:pt idx="3">
                        <c:v>51</c:v>
                      </c:pt>
                      <c:pt idx="4">
                        <c:v>49</c:v>
                      </c:pt>
                      <c:pt idx="5">
                        <c:v>50</c:v>
                      </c:pt>
                      <c:pt idx="6">
                        <c:v>53</c:v>
                      </c:pt>
                      <c:pt idx="7">
                        <c:v>51</c:v>
                      </c:pt>
                      <c:pt idx="8">
                        <c:v>56</c:v>
                      </c:pt>
                      <c:pt idx="9">
                        <c:v>49</c:v>
                      </c:pt>
                      <c:pt idx="10">
                        <c:v>46</c:v>
                      </c:pt>
                      <c:pt idx="11">
                        <c:v>48</c:v>
                      </c:pt>
                      <c:pt idx="12">
                        <c:v>48</c:v>
                      </c:pt>
                      <c:pt idx="13">
                        <c:v>35</c:v>
                      </c:pt>
                      <c:pt idx="14">
                        <c:v>34</c:v>
                      </c:pt>
                      <c:pt idx="15">
                        <c:v>38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29</c:v>
                      </c:pt>
                      <c:pt idx="19">
                        <c:v>34</c:v>
                      </c:pt>
                      <c:pt idx="20">
                        <c:v>36</c:v>
                      </c:pt>
                      <c:pt idx="21">
                        <c:v>36</c:v>
                      </c:pt>
                      <c:pt idx="22">
                        <c:v>36</c:v>
                      </c:pt>
                      <c:pt idx="23">
                        <c:v>52</c:v>
                      </c:pt>
                      <c:pt idx="24">
                        <c:v>70</c:v>
                      </c:pt>
                      <c:pt idx="25">
                        <c:v>62</c:v>
                      </c:pt>
                      <c:pt idx="26">
                        <c:v>55</c:v>
                      </c:pt>
                      <c:pt idx="27">
                        <c:v>66</c:v>
                      </c:pt>
                      <c:pt idx="28">
                        <c:v>67</c:v>
                      </c:pt>
                      <c:pt idx="29">
                        <c:v>67</c:v>
                      </c:pt>
                      <c:pt idx="30">
                        <c:v>73</c:v>
                      </c:pt>
                      <c:pt idx="31">
                        <c:v>80</c:v>
                      </c:pt>
                      <c:pt idx="32">
                        <c:v>80</c:v>
                      </c:pt>
                      <c:pt idx="33">
                        <c:v>79</c:v>
                      </c:pt>
                      <c:pt idx="34">
                        <c:v>82</c:v>
                      </c:pt>
                      <c:pt idx="35">
                        <c:v>81</c:v>
                      </c:pt>
                      <c:pt idx="36">
                        <c:v>82</c:v>
                      </c:pt>
                      <c:pt idx="37">
                        <c:v>93</c:v>
                      </c:pt>
                      <c:pt idx="38">
                        <c:v>79</c:v>
                      </c:pt>
                      <c:pt idx="39">
                        <c:v>74</c:v>
                      </c:pt>
                      <c:pt idx="40">
                        <c:v>65</c:v>
                      </c:pt>
                      <c:pt idx="41">
                        <c:v>79</c:v>
                      </c:pt>
                      <c:pt idx="42">
                        <c:v>75</c:v>
                      </c:pt>
                      <c:pt idx="43">
                        <c:v>69</c:v>
                      </c:pt>
                      <c:pt idx="44">
                        <c:v>65</c:v>
                      </c:pt>
                      <c:pt idx="45">
                        <c:v>56</c:v>
                      </c:pt>
                      <c:pt idx="46">
                        <c:v>61</c:v>
                      </c:pt>
                      <c:pt idx="47">
                        <c:v>46</c:v>
                      </c:pt>
                      <c:pt idx="48">
                        <c:v>61</c:v>
                      </c:pt>
                      <c:pt idx="49">
                        <c:v>57</c:v>
                      </c:pt>
                      <c:pt idx="50">
                        <c:v>57</c:v>
                      </c:pt>
                      <c:pt idx="51">
                        <c:v>52</c:v>
                      </c:pt>
                      <c:pt idx="52">
                        <c:v>44</c:v>
                      </c:pt>
                      <c:pt idx="53">
                        <c:v>36</c:v>
                      </c:pt>
                      <c:pt idx="54">
                        <c:v>31</c:v>
                      </c:pt>
                      <c:pt idx="55">
                        <c:v>31</c:v>
                      </c:pt>
                      <c:pt idx="56">
                        <c:v>31</c:v>
                      </c:pt>
                      <c:pt idx="57">
                        <c:v>27</c:v>
                      </c:pt>
                      <c:pt idx="58">
                        <c:v>28</c:v>
                      </c:pt>
                      <c:pt idx="59">
                        <c:v>24</c:v>
                      </c:pt>
                      <c:pt idx="60">
                        <c:v>21</c:v>
                      </c:pt>
                      <c:pt idx="61">
                        <c:v>15</c:v>
                      </c:pt>
                      <c:pt idx="62">
                        <c:v>22</c:v>
                      </c:pt>
                      <c:pt idx="63">
                        <c:v>11</c:v>
                      </c:pt>
                      <c:pt idx="64">
                        <c:v>22</c:v>
                      </c:pt>
                      <c:pt idx="65">
                        <c:v>17</c:v>
                      </c:pt>
                      <c:pt idx="66">
                        <c:v>7</c:v>
                      </c:pt>
                      <c:pt idx="67">
                        <c:v>11</c:v>
                      </c:pt>
                      <c:pt idx="68">
                        <c:v>6</c:v>
                      </c:pt>
                      <c:pt idx="69">
                        <c:v>7</c:v>
                      </c:pt>
                      <c:pt idx="70">
                        <c:v>11</c:v>
                      </c:pt>
                      <c:pt idx="71">
                        <c:v>3</c:v>
                      </c:pt>
                      <c:pt idx="72">
                        <c:v>8</c:v>
                      </c:pt>
                      <c:pt idx="73">
                        <c:v>3</c:v>
                      </c:pt>
                      <c:pt idx="74">
                        <c:v>6</c:v>
                      </c:pt>
                      <c:pt idx="75">
                        <c:v>5</c:v>
                      </c:pt>
                      <c:pt idx="76">
                        <c:v>6</c:v>
                      </c:pt>
                      <c:pt idx="77">
                        <c:v>2</c:v>
                      </c:pt>
                      <c:pt idx="78">
                        <c:v>10</c:v>
                      </c:pt>
                      <c:pt idx="79">
                        <c:v>1</c:v>
                      </c:pt>
                      <c:pt idx="80">
                        <c:v>3</c:v>
                      </c:pt>
                      <c:pt idx="81">
                        <c:v>4</c:v>
                      </c:pt>
                      <c:pt idx="82">
                        <c:v>1</c:v>
                      </c:pt>
                      <c:pt idx="83">
                        <c:v>0</c:v>
                      </c:pt>
                      <c:pt idx="84">
                        <c:v>2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2</c:v>
                      </c:pt>
                      <c:pt idx="88">
                        <c:v>0</c:v>
                      </c:pt>
                      <c:pt idx="89">
                        <c:v>3</c:v>
                      </c:pt>
                      <c:pt idx="90">
                        <c:v>1</c:v>
                      </c:pt>
                      <c:pt idx="91">
                        <c:v>2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BAE-4FDD-8C6A-D6CD1CAF9A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 2021'!$K$3</c15:sqref>
                        </c15:formulaRef>
                      </c:ext>
                    </c:extLst>
                    <c:strCache>
                      <c:ptCount val="1"/>
                      <c:pt idx="0">
                        <c:v>F straniere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 2021'!$K$4:$K$104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-52</c:v>
                      </c:pt>
                      <c:pt idx="1">
                        <c:v>-41</c:v>
                      </c:pt>
                      <c:pt idx="2">
                        <c:v>-40</c:v>
                      </c:pt>
                      <c:pt idx="3">
                        <c:v>-56</c:v>
                      </c:pt>
                      <c:pt idx="4">
                        <c:v>-48</c:v>
                      </c:pt>
                      <c:pt idx="5">
                        <c:v>-50</c:v>
                      </c:pt>
                      <c:pt idx="6">
                        <c:v>-56</c:v>
                      </c:pt>
                      <c:pt idx="7">
                        <c:v>-49</c:v>
                      </c:pt>
                      <c:pt idx="8">
                        <c:v>-42</c:v>
                      </c:pt>
                      <c:pt idx="9">
                        <c:v>-41</c:v>
                      </c:pt>
                      <c:pt idx="10">
                        <c:v>-47</c:v>
                      </c:pt>
                      <c:pt idx="11">
                        <c:v>-41</c:v>
                      </c:pt>
                      <c:pt idx="12">
                        <c:v>-46</c:v>
                      </c:pt>
                      <c:pt idx="13">
                        <c:v>-35</c:v>
                      </c:pt>
                      <c:pt idx="14">
                        <c:v>-25</c:v>
                      </c:pt>
                      <c:pt idx="15">
                        <c:v>-29</c:v>
                      </c:pt>
                      <c:pt idx="16">
                        <c:v>-24</c:v>
                      </c:pt>
                      <c:pt idx="17">
                        <c:v>-21</c:v>
                      </c:pt>
                      <c:pt idx="18">
                        <c:v>-21</c:v>
                      </c:pt>
                      <c:pt idx="19">
                        <c:v>-26</c:v>
                      </c:pt>
                      <c:pt idx="20">
                        <c:v>-38</c:v>
                      </c:pt>
                      <c:pt idx="21">
                        <c:v>-31</c:v>
                      </c:pt>
                      <c:pt idx="22">
                        <c:v>-28</c:v>
                      </c:pt>
                      <c:pt idx="23">
                        <c:v>-39</c:v>
                      </c:pt>
                      <c:pt idx="24">
                        <c:v>-48</c:v>
                      </c:pt>
                      <c:pt idx="25">
                        <c:v>-42</c:v>
                      </c:pt>
                      <c:pt idx="26">
                        <c:v>-52</c:v>
                      </c:pt>
                      <c:pt idx="27">
                        <c:v>-55</c:v>
                      </c:pt>
                      <c:pt idx="28">
                        <c:v>-74</c:v>
                      </c:pt>
                      <c:pt idx="29">
                        <c:v>-64</c:v>
                      </c:pt>
                      <c:pt idx="30">
                        <c:v>-63</c:v>
                      </c:pt>
                      <c:pt idx="31">
                        <c:v>-83</c:v>
                      </c:pt>
                      <c:pt idx="32">
                        <c:v>-89</c:v>
                      </c:pt>
                      <c:pt idx="33">
                        <c:v>-86</c:v>
                      </c:pt>
                      <c:pt idx="34">
                        <c:v>-85</c:v>
                      </c:pt>
                      <c:pt idx="35">
                        <c:v>-77</c:v>
                      </c:pt>
                      <c:pt idx="36">
                        <c:v>-75</c:v>
                      </c:pt>
                      <c:pt idx="37">
                        <c:v>-84</c:v>
                      </c:pt>
                      <c:pt idx="38">
                        <c:v>-74</c:v>
                      </c:pt>
                      <c:pt idx="39">
                        <c:v>-79</c:v>
                      </c:pt>
                      <c:pt idx="40">
                        <c:v>-74</c:v>
                      </c:pt>
                      <c:pt idx="41">
                        <c:v>-64</c:v>
                      </c:pt>
                      <c:pt idx="42">
                        <c:v>-73</c:v>
                      </c:pt>
                      <c:pt idx="43">
                        <c:v>-73</c:v>
                      </c:pt>
                      <c:pt idx="44">
                        <c:v>-60</c:v>
                      </c:pt>
                      <c:pt idx="45">
                        <c:v>-70</c:v>
                      </c:pt>
                      <c:pt idx="46">
                        <c:v>-77</c:v>
                      </c:pt>
                      <c:pt idx="47">
                        <c:v>-68</c:v>
                      </c:pt>
                      <c:pt idx="48">
                        <c:v>-67</c:v>
                      </c:pt>
                      <c:pt idx="49">
                        <c:v>-56</c:v>
                      </c:pt>
                      <c:pt idx="50">
                        <c:v>-63</c:v>
                      </c:pt>
                      <c:pt idx="51">
                        <c:v>-73</c:v>
                      </c:pt>
                      <c:pt idx="52">
                        <c:v>-76</c:v>
                      </c:pt>
                      <c:pt idx="53">
                        <c:v>-66</c:v>
                      </c:pt>
                      <c:pt idx="54">
                        <c:v>-71</c:v>
                      </c:pt>
                      <c:pt idx="55">
                        <c:v>-50</c:v>
                      </c:pt>
                      <c:pt idx="56">
                        <c:v>-51</c:v>
                      </c:pt>
                      <c:pt idx="57">
                        <c:v>-44</c:v>
                      </c:pt>
                      <c:pt idx="58">
                        <c:v>-57</c:v>
                      </c:pt>
                      <c:pt idx="59">
                        <c:v>-45</c:v>
                      </c:pt>
                      <c:pt idx="60">
                        <c:v>-46</c:v>
                      </c:pt>
                      <c:pt idx="61">
                        <c:v>-53</c:v>
                      </c:pt>
                      <c:pt idx="62">
                        <c:v>-53</c:v>
                      </c:pt>
                      <c:pt idx="63">
                        <c:v>-37</c:v>
                      </c:pt>
                      <c:pt idx="64">
                        <c:v>-43</c:v>
                      </c:pt>
                      <c:pt idx="65">
                        <c:v>-39</c:v>
                      </c:pt>
                      <c:pt idx="66">
                        <c:v>-32</c:v>
                      </c:pt>
                      <c:pt idx="67">
                        <c:v>-33</c:v>
                      </c:pt>
                      <c:pt idx="68">
                        <c:v>-19</c:v>
                      </c:pt>
                      <c:pt idx="69">
                        <c:v>-21</c:v>
                      </c:pt>
                      <c:pt idx="70">
                        <c:v>-15</c:v>
                      </c:pt>
                      <c:pt idx="71">
                        <c:v>-16</c:v>
                      </c:pt>
                      <c:pt idx="72">
                        <c:v>-11</c:v>
                      </c:pt>
                      <c:pt idx="73">
                        <c:v>-12</c:v>
                      </c:pt>
                      <c:pt idx="74">
                        <c:v>-18</c:v>
                      </c:pt>
                      <c:pt idx="75">
                        <c:v>-11</c:v>
                      </c:pt>
                      <c:pt idx="76">
                        <c:v>-8</c:v>
                      </c:pt>
                      <c:pt idx="77">
                        <c:v>-12</c:v>
                      </c:pt>
                      <c:pt idx="78">
                        <c:v>-9</c:v>
                      </c:pt>
                      <c:pt idx="79">
                        <c:v>-7</c:v>
                      </c:pt>
                      <c:pt idx="80">
                        <c:v>-5</c:v>
                      </c:pt>
                      <c:pt idx="81">
                        <c:v>-8</c:v>
                      </c:pt>
                      <c:pt idx="82">
                        <c:v>-3</c:v>
                      </c:pt>
                      <c:pt idx="83">
                        <c:v>-9</c:v>
                      </c:pt>
                      <c:pt idx="84">
                        <c:v>-1</c:v>
                      </c:pt>
                      <c:pt idx="85">
                        <c:v>-4</c:v>
                      </c:pt>
                      <c:pt idx="86">
                        <c:v>-1</c:v>
                      </c:pt>
                      <c:pt idx="87">
                        <c:v>-1</c:v>
                      </c:pt>
                      <c:pt idx="88">
                        <c:v>-1</c:v>
                      </c:pt>
                      <c:pt idx="89">
                        <c:v>0</c:v>
                      </c:pt>
                      <c:pt idx="90">
                        <c:v>-1</c:v>
                      </c:pt>
                      <c:pt idx="91">
                        <c:v>-1</c:v>
                      </c:pt>
                      <c:pt idx="92">
                        <c:v>0</c:v>
                      </c:pt>
                      <c:pt idx="93">
                        <c:v>-3</c:v>
                      </c:pt>
                      <c:pt idx="94">
                        <c:v>-1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AE-4FDD-8C6A-D6CD1CAF9A8F}"/>
                  </c:ext>
                </c:extLst>
              </c15:ser>
            </c15:filteredBarSeries>
          </c:ext>
        </c:extLst>
      </c:barChart>
      <c:catAx>
        <c:axId val="570298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072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390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0298352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960415787187438E-2"/>
          <c:y val="0.93461917674544315"/>
          <c:w val="0.89737496099700809"/>
          <c:h val="4.5373680096808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'2.14 '!$A$5:$A$28</c:f>
              <c:strCache>
                <c:ptCount val="24"/>
                <c:pt idx="0">
                  <c:v>Romania</c:v>
                </c:pt>
                <c:pt idx="1">
                  <c:v>Albania</c:v>
                </c:pt>
                <c:pt idx="2">
                  <c:v>Ghana</c:v>
                </c:pt>
                <c:pt idx="3">
                  <c:v>Pakistan</c:v>
                </c:pt>
                <c:pt idx="4">
                  <c:v>Bangladesh</c:v>
                </c:pt>
                <c:pt idx="5">
                  <c:v>Ucraina</c:v>
                </c:pt>
                <c:pt idx="6">
                  <c:v>Marocco</c:v>
                </c:pt>
                <c:pt idx="7">
                  <c:v>Cina</c:v>
                </c:pt>
                <c:pt idx="8">
                  <c:v>Moldova</c:v>
                </c:pt>
                <c:pt idx="9">
                  <c:v>Macedonia</c:v>
                </c:pt>
                <c:pt idx="10">
                  <c:v>India</c:v>
                </c:pt>
                <c:pt idx="11">
                  <c:v>Tunisia</c:v>
                </c:pt>
                <c:pt idx="12">
                  <c:v>Kosovo</c:v>
                </c:pt>
                <c:pt idx="13">
                  <c:v>Nigeria</c:v>
                </c:pt>
                <c:pt idx="14">
                  <c:v>Colombia</c:v>
                </c:pt>
                <c:pt idx="15">
                  <c:v>Congo (rep. Dem)</c:v>
                </c:pt>
                <c:pt idx="16">
                  <c:v>Croazia</c:v>
                </c:pt>
                <c:pt idx="17">
                  <c:v>Dominicana</c:v>
                </c:pt>
                <c:pt idx="18">
                  <c:v>Afghanistan</c:v>
                </c:pt>
                <c:pt idx="19">
                  <c:v>Egitto</c:v>
                </c:pt>
                <c:pt idx="20">
                  <c:v>Polonia</c:v>
                </c:pt>
                <c:pt idx="21">
                  <c:v>Costa d'Avorio</c:v>
                </c:pt>
                <c:pt idx="22">
                  <c:v>Brasile</c:v>
                </c:pt>
                <c:pt idx="23">
                  <c:v>Bosnia-Erzegovina</c:v>
                </c:pt>
              </c:strCache>
            </c:strRef>
          </c:cat>
          <c:val>
            <c:numRef>
              <c:f>'2.14 '!$J$5:$J$28</c:f>
              <c:numCache>
                <c:formatCode>#,##0</c:formatCode>
                <c:ptCount val="24"/>
                <c:pt idx="0">
                  <c:v>1949</c:v>
                </c:pt>
                <c:pt idx="1">
                  <c:v>893</c:v>
                </c:pt>
                <c:pt idx="2">
                  <c:v>669</c:v>
                </c:pt>
                <c:pt idx="3">
                  <c:v>374</c:v>
                </c:pt>
                <c:pt idx="4">
                  <c:v>368</c:v>
                </c:pt>
                <c:pt idx="5">
                  <c:v>334</c:v>
                </c:pt>
                <c:pt idx="6">
                  <c:v>239</c:v>
                </c:pt>
                <c:pt idx="7">
                  <c:v>226</c:v>
                </c:pt>
                <c:pt idx="8">
                  <c:v>219</c:v>
                </c:pt>
                <c:pt idx="9">
                  <c:v>129</c:v>
                </c:pt>
                <c:pt idx="10">
                  <c:v>125</c:v>
                </c:pt>
                <c:pt idx="11">
                  <c:v>106</c:v>
                </c:pt>
                <c:pt idx="12">
                  <c:v>103</c:v>
                </c:pt>
                <c:pt idx="13">
                  <c:v>93</c:v>
                </c:pt>
                <c:pt idx="14">
                  <c:v>93</c:v>
                </c:pt>
                <c:pt idx="15">
                  <c:v>81</c:v>
                </c:pt>
                <c:pt idx="16">
                  <c:v>74</c:v>
                </c:pt>
                <c:pt idx="17">
                  <c:v>63</c:v>
                </c:pt>
                <c:pt idx="18">
                  <c:v>59</c:v>
                </c:pt>
                <c:pt idx="19">
                  <c:v>55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5-4025-BD4C-EFD794FC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8568576"/>
        <c:axId val="178758784"/>
      </c:barChart>
      <c:catAx>
        <c:axId val="17856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758784"/>
        <c:crosses val="autoZero"/>
        <c:auto val="1"/>
        <c:lblAlgn val="ctr"/>
        <c:lblOffset val="100"/>
        <c:noMultiLvlLbl val="0"/>
      </c:catAx>
      <c:valAx>
        <c:axId val="17875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856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'2.14 '!$A$5:$A$28</c:f>
              <c:strCache>
                <c:ptCount val="24"/>
                <c:pt idx="0">
                  <c:v>Romania</c:v>
                </c:pt>
                <c:pt idx="1">
                  <c:v>Albania</c:v>
                </c:pt>
                <c:pt idx="2">
                  <c:v>Ghana</c:v>
                </c:pt>
                <c:pt idx="3">
                  <c:v>Pakistan</c:v>
                </c:pt>
                <c:pt idx="4">
                  <c:v>Bangladesh</c:v>
                </c:pt>
                <c:pt idx="5">
                  <c:v>Ucraina</c:v>
                </c:pt>
                <c:pt idx="6">
                  <c:v>Marocco</c:v>
                </c:pt>
                <c:pt idx="7">
                  <c:v>Cina</c:v>
                </c:pt>
                <c:pt idx="8">
                  <c:v>Moldova</c:v>
                </c:pt>
                <c:pt idx="9">
                  <c:v>Macedonia</c:v>
                </c:pt>
                <c:pt idx="10">
                  <c:v>India</c:v>
                </c:pt>
                <c:pt idx="11">
                  <c:v>Tunisia</c:v>
                </c:pt>
                <c:pt idx="12">
                  <c:v>Kosovo</c:v>
                </c:pt>
                <c:pt idx="13">
                  <c:v>Nigeria</c:v>
                </c:pt>
                <c:pt idx="14">
                  <c:v>Colombia</c:v>
                </c:pt>
                <c:pt idx="15">
                  <c:v>Congo (rep. Dem)</c:v>
                </c:pt>
                <c:pt idx="16">
                  <c:v>Croazia</c:v>
                </c:pt>
                <c:pt idx="17">
                  <c:v>Dominicana</c:v>
                </c:pt>
                <c:pt idx="18">
                  <c:v>Afghanistan</c:v>
                </c:pt>
                <c:pt idx="19">
                  <c:v>Egitto</c:v>
                </c:pt>
                <c:pt idx="20">
                  <c:v>Polonia</c:v>
                </c:pt>
                <c:pt idx="21">
                  <c:v>Costa d'Avorio</c:v>
                </c:pt>
                <c:pt idx="22">
                  <c:v>Brasile</c:v>
                </c:pt>
                <c:pt idx="23">
                  <c:v>Bosnia-Erzegovina</c:v>
                </c:pt>
              </c:strCache>
            </c:strRef>
          </c:cat>
          <c:val>
            <c:numRef>
              <c:f>'2.14 '!$K$5:$K$28</c:f>
              <c:numCache>
                <c:formatCode>0.0</c:formatCode>
                <c:ptCount val="24"/>
                <c:pt idx="0">
                  <c:v>60.69779374037968</c:v>
                </c:pt>
                <c:pt idx="1">
                  <c:v>52.07166853303471</c:v>
                </c:pt>
                <c:pt idx="2">
                  <c:v>44.245142002989532</c:v>
                </c:pt>
                <c:pt idx="3">
                  <c:v>19.251336898395721</c:v>
                </c:pt>
                <c:pt idx="4">
                  <c:v>44.021739130434781</c:v>
                </c:pt>
                <c:pt idx="5">
                  <c:v>77.544910179640709</c:v>
                </c:pt>
                <c:pt idx="6">
                  <c:v>53.138075313807533</c:v>
                </c:pt>
                <c:pt idx="7">
                  <c:v>50.442477876106196</c:v>
                </c:pt>
                <c:pt idx="8">
                  <c:v>68.036529680365305</c:v>
                </c:pt>
                <c:pt idx="9">
                  <c:v>50.387596899224803</c:v>
                </c:pt>
                <c:pt idx="10">
                  <c:v>44.800000000000004</c:v>
                </c:pt>
                <c:pt idx="11">
                  <c:v>40.566037735849058</c:v>
                </c:pt>
                <c:pt idx="12">
                  <c:v>50.485436893203882</c:v>
                </c:pt>
                <c:pt idx="13">
                  <c:v>50.537634408602152</c:v>
                </c:pt>
                <c:pt idx="14">
                  <c:v>59.13978494623656</c:v>
                </c:pt>
                <c:pt idx="15">
                  <c:v>56.79012345679012</c:v>
                </c:pt>
                <c:pt idx="16">
                  <c:v>50</c:v>
                </c:pt>
                <c:pt idx="17">
                  <c:v>66.666666666666657</c:v>
                </c:pt>
                <c:pt idx="18">
                  <c:v>15.254237288135593</c:v>
                </c:pt>
                <c:pt idx="19">
                  <c:v>34.545454545454547</c:v>
                </c:pt>
                <c:pt idx="20">
                  <c:v>68.181818181818173</c:v>
                </c:pt>
                <c:pt idx="21">
                  <c:v>33.333333333333329</c:v>
                </c:pt>
                <c:pt idx="22">
                  <c:v>70</c:v>
                </c:pt>
                <c:pt idx="23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7-4594-83C2-993FD87C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8983680"/>
        <c:axId val="178985216"/>
      </c:barChart>
      <c:catAx>
        <c:axId val="1789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985216"/>
        <c:crossesAt val="0"/>
        <c:auto val="1"/>
        <c:lblAlgn val="ctr"/>
        <c:lblOffset val="100"/>
        <c:noMultiLvlLbl val="0"/>
      </c:catAx>
      <c:valAx>
        <c:axId val="17898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78983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Famiglie per numero di componenti. Anno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310267142548392E-2"/>
          <c:y val="0.20866385372714488"/>
          <c:w val="0.90024022492967659"/>
          <c:h val="0.373905666854934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'2.17-19'!$A$6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'2.17-19'!$E$6</c:f>
              <c:numCache>
                <c:formatCode>0.0</c:formatCode>
                <c:ptCount val="1"/>
                <c:pt idx="0">
                  <c:v>41.853955709228622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4-4AC5-8CEB-62F74E63A20D}"/>
            </c:ext>
          </c:extLst>
        </c:ser>
        <c:ser>
          <c:idx val="1"/>
          <c:order val="1"/>
          <c:tx>
            <c:strRef>
              <c:f>'2.17-19'!$A$7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'2.17-19'!$E$7</c:f>
              <c:numCache>
                <c:formatCode>0.0</c:formatCode>
                <c:ptCount val="1"/>
                <c:pt idx="0">
                  <c:v>27.813451881122912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C4-4AC5-8CEB-62F74E63A20D}"/>
            </c:ext>
          </c:extLst>
        </c:ser>
        <c:ser>
          <c:idx val="2"/>
          <c:order val="2"/>
          <c:tx>
            <c:strRef>
              <c:f>'2.17-19'!$A$8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'2.17-19'!$E$8</c:f>
              <c:numCache>
                <c:formatCode>0.0</c:formatCode>
                <c:ptCount val="1"/>
                <c:pt idx="0">
                  <c:v>15.304190335062156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C4-4AC5-8CEB-62F74E63A20D}"/>
            </c:ext>
          </c:extLst>
        </c:ser>
        <c:ser>
          <c:idx val="3"/>
          <c:order val="3"/>
          <c:tx>
            <c:strRef>
              <c:f>'2.17-19'!$A$9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'2.17-19'!$E$9</c:f>
              <c:numCache>
                <c:formatCode>0.0</c:formatCode>
                <c:ptCount val="1"/>
                <c:pt idx="0">
                  <c:v>11.031530419033505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C4-4AC5-8CEB-62F74E63A20D}"/>
            </c:ext>
          </c:extLst>
        </c:ser>
        <c:ser>
          <c:idx val="4"/>
          <c:order val="4"/>
          <c:tx>
            <c:strRef>
              <c:f>'2.17-19'!$A$10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'2.17-19'!$E$10</c:f>
              <c:numCache>
                <c:formatCode>0.0</c:formatCode>
                <c:ptCount val="1"/>
                <c:pt idx="0">
                  <c:v>2.8690211574874454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C4-4AC5-8CEB-62F74E63A20D}"/>
            </c:ext>
          </c:extLst>
        </c:ser>
        <c:ser>
          <c:idx val="5"/>
          <c:order val="5"/>
          <c:tx>
            <c:strRef>
              <c:f>'2.17-19'!$A$11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'2.17-19'!$E$11</c:f>
              <c:numCache>
                <c:formatCode>0.0</c:formatCode>
                <c:ptCount val="1"/>
                <c:pt idx="0">
                  <c:v>0.76150489832880541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C4-4AC5-8CEB-62F74E63A20D}"/>
            </c:ext>
          </c:extLst>
        </c:ser>
        <c:ser>
          <c:idx val="6"/>
          <c:order val="6"/>
          <c:tx>
            <c:strRef>
              <c:f>'2.17-19'!$A$12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'2.17-19'!$E$12</c:f>
              <c:numCache>
                <c:formatCode>0.0</c:formatCode>
                <c:ptCount val="1"/>
                <c:pt idx="0">
                  <c:v>0.25932328970116075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C4-4AC5-8CEB-62F74E63A20D}"/>
            </c:ext>
          </c:extLst>
        </c:ser>
        <c:ser>
          <c:idx val="7"/>
          <c:order val="7"/>
          <c:tx>
            <c:strRef>
              <c:f>'2.17-19'!$A$13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'2.17-19'!$E$13</c:f>
              <c:numCache>
                <c:formatCode>0.0</c:formatCode>
                <c:ptCount val="1"/>
                <c:pt idx="0">
                  <c:v>5.3511155017699846E-2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C4-4AC5-8CEB-62F74E63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289088"/>
        <c:axId val="179294976"/>
      </c:barChart>
      <c:catAx>
        <c:axId val="179289088"/>
        <c:scaling>
          <c:orientation val="minMax"/>
        </c:scaling>
        <c:delete val="1"/>
        <c:axPos val="l"/>
        <c:majorTickMark val="none"/>
        <c:minorTickMark val="none"/>
        <c:tickLblPos val="none"/>
        <c:crossAx val="179294976"/>
        <c:crosses val="autoZero"/>
        <c:auto val="1"/>
        <c:lblAlgn val="ctr"/>
        <c:lblOffset val="100"/>
        <c:noMultiLvlLbl val="0"/>
      </c:catAx>
      <c:valAx>
        <c:axId val="17929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2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41356500179186"/>
          <c:y val="0.80088356212110645"/>
          <c:w val="0.34117267629369213"/>
          <c:h val="0.19911643787889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7021174936166"/>
          <c:y val="5.9418972628421468E-2"/>
          <c:w val="0.83776651206270458"/>
          <c:h val="0.77814353205849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'32-34'!$B$26</c:f>
              <c:strCache>
                <c:ptCount val="1"/>
                <c:pt idx="0">
                  <c:v>religioso</c:v>
                </c:pt>
              </c:strCache>
            </c:strRef>
          </c:tx>
          <c:spPr>
            <a:solidFill>
              <a:srgbClr val="66FF66"/>
            </a:solidFill>
            <a:ln>
              <a:solidFill>
                <a:srgbClr val="0000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'32-34'!$A$27:$A$30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'32-34'!$B$27:$B$30</c:f>
              <c:numCache>
                <c:formatCode>#,##0_ ;\-#,##0\ </c:formatCode>
                <c:ptCount val="4"/>
                <c:pt idx="0">
                  <c:v>38</c:v>
                </c:pt>
                <c:pt idx="1">
                  <c:v>47</c:v>
                </c:pt>
                <c:pt idx="2">
                  <c:v>32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F-45C0-966E-494EC7529EF4}"/>
            </c:ext>
          </c:extLst>
        </c:ser>
        <c:ser>
          <c:idx val="1"/>
          <c:order val="1"/>
          <c:tx>
            <c:strRef>
              <c:f>'32-34'!$C$26</c:f>
              <c:strCache>
                <c:ptCount val="1"/>
                <c:pt idx="0">
                  <c:v>civile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rgbClr val="0000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'32-34'!$A$27:$A$30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'32-34'!$C$27:$C$30</c:f>
              <c:numCache>
                <c:formatCode>General</c:formatCode>
                <c:ptCount val="4"/>
                <c:pt idx="0">
                  <c:v>92</c:v>
                </c:pt>
                <c:pt idx="1">
                  <c:v>83</c:v>
                </c:pt>
                <c:pt idx="2">
                  <c:v>99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F-45C0-966E-494EC752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overlap val="100"/>
        <c:axId val="179309568"/>
        <c:axId val="178340608"/>
      </c:barChart>
      <c:catAx>
        <c:axId val="1793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340608"/>
        <c:crosses val="autoZero"/>
        <c:auto val="1"/>
        <c:lblAlgn val="ctr"/>
        <c:lblOffset val="100"/>
        <c:noMultiLvlLbl val="0"/>
      </c:catAx>
      <c:valAx>
        <c:axId val="1783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;\-#,##0\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30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Il 2019 e il 2020 a confronto</a:t>
            </a:r>
          </a:p>
        </c:rich>
      </c:tx>
      <c:layout>
        <c:manualLayout>
          <c:xMode val="edge"/>
          <c:yMode val="edge"/>
          <c:x val="0.31477077865266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4332453033801E-2"/>
          <c:y val="0.17523163676463976"/>
          <c:w val="0.90991979943774404"/>
          <c:h val="0.42238240098305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'2.35-37 '!$B$3:$E$3</c:f>
              <c:strCache>
                <c:ptCount val="1"/>
                <c:pt idx="0">
                  <c:v>2019*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rgbClr val="00FF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'2.35-37 '!$A$5:$A$16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'2.35-37 '!$D$5:$D$16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13</c:v>
                </c:pt>
                <c:pt idx="5">
                  <c:v>22</c:v>
                </c:pt>
                <c:pt idx="6">
                  <c:v>11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7-496B-A087-DAD7166B073C}"/>
            </c:ext>
          </c:extLst>
        </c:ser>
        <c:ser>
          <c:idx val="1"/>
          <c:order val="1"/>
          <c:tx>
            <c:strRef>
              <c:f>'2.35-37 '!$F$3:$I$3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'2.35-37 '!$A$5:$A$16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'2.35-37 '!$H$5:$H$16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7-496B-A087-DAD7166B0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8366720"/>
        <c:axId val="178380800"/>
      </c:barChart>
      <c:catAx>
        <c:axId val="1783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380800"/>
        <c:crosses val="autoZero"/>
        <c:auto val="1"/>
        <c:lblAlgn val="ctr"/>
        <c:lblOffset val="100"/>
        <c:noMultiLvlLbl val="0"/>
      </c:catAx>
      <c:valAx>
        <c:axId val="17838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3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ysClr val="windowText" lastClr="000000"/>
                </a:solidFill>
              </a:rPr>
              <a:t>FEMMINE</a:t>
            </a:r>
          </a:p>
        </c:rich>
      </c:tx>
      <c:layout>
        <c:manualLayout>
          <c:xMode val="edge"/>
          <c:yMode val="edge"/>
          <c:x val="0.508458986316030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032989322936577"/>
          <c:y val="0.31916040057498324"/>
          <c:w val="0.64428249285740691"/>
          <c:h val="0.545926862466893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6F-4848-AF09-F978CFA9B2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6F-4848-AF09-F978CFA9B2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6F-4848-AF09-F978CFA9B2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6F-4848-AF09-F978CFA9B2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6F-4848-AF09-F978CFA9B2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16F-4848-AF09-F978CFA9B2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16F-4848-AF09-F978CFA9B2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16F-4848-AF09-F978CFA9B2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16F-4848-AF09-F978CFA9B28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16F-4848-AF09-F978CFA9B28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16F-4848-AF09-F978CFA9B28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16F-4848-AF09-F978CFA9B28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16F-4848-AF09-F978CFA9B28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16F-4848-AF09-F978CFA9B28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16F-4848-AF09-F978CFA9B283}"/>
              </c:ext>
            </c:extLst>
          </c:dPt>
          <c:dLbls>
            <c:dLbl>
              <c:idx val="0"/>
              <c:layout>
                <c:manualLayout>
                  <c:x val="-2.2441391423425661E-2"/>
                  <c:y val="-5.32196707886265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F-4848-AF09-F978CFA9B283}"/>
                </c:ext>
              </c:extLst>
            </c:dLbl>
            <c:dLbl>
              <c:idx val="1"/>
              <c:layout>
                <c:manualLayout>
                  <c:x val="8.22224686702894E-2"/>
                  <c:y val="1.1790585355439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F-4848-AF09-F978CFA9B283}"/>
                </c:ext>
              </c:extLst>
            </c:dLbl>
            <c:dLbl>
              <c:idx val="2"/>
              <c:layout>
                <c:manualLayout>
                  <c:x val="4.1787753846459171E-2"/>
                  <c:y val="9.98596279394809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6F-4848-AF09-F978CFA9B283}"/>
                </c:ext>
              </c:extLst>
            </c:dLbl>
            <c:dLbl>
              <c:idx val="3"/>
              <c:layout>
                <c:manualLayout>
                  <c:x val="-0.15084232618370719"/>
                  <c:y val="0.13625923571987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6F-4848-AF09-F978CFA9B283}"/>
                </c:ext>
              </c:extLst>
            </c:dLbl>
            <c:dLbl>
              <c:idx val="4"/>
              <c:layout>
                <c:manualLayout>
                  <c:x val="-0.16931862723208749"/>
                  <c:y val="0.119822445262755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6F-4848-AF09-F978CFA9B283}"/>
                </c:ext>
              </c:extLst>
            </c:dLbl>
            <c:dLbl>
              <c:idx val="5"/>
              <c:layout>
                <c:manualLayout>
                  <c:x val="-0.2267375179236811"/>
                  <c:y val="-8.91602381529084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6F-4848-AF09-F978CFA9B283}"/>
                </c:ext>
              </c:extLst>
            </c:dLbl>
            <c:dLbl>
              <c:idx val="6"/>
              <c:layout>
                <c:manualLayout>
                  <c:x val="-0.17817344665565196"/>
                  <c:y val="-0.142562477254527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6F-4848-AF09-F978CFA9B283}"/>
                </c:ext>
              </c:extLst>
            </c:dLbl>
            <c:dLbl>
              <c:idx val="7"/>
              <c:layout>
                <c:manualLayout>
                  <c:x val="-1.0652853729332716E-2"/>
                  <c:y val="-8.7143446542767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6F-4848-AF09-F978CFA9B283}"/>
                </c:ext>
              </c:extLst>
            </c:dLbl>
            <c:dLbl>
              <c:idx val="8"/>
              <c:layout>
                <c:manualLayout>
                  <c:x val="0.17074501125241223"/>
                  <c:y val="-7.1389389729974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6F-4848-AF09-F978CFA9B28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6F-4848-AF09-F978CFA9B28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6F-4848-AF09-F978CFA9B28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6F-4848-AF09-F978CFA9B2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6F-4848-AF09-F978CFA9B28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6F-4848-AF09-F978CFA9B28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6F-4848-AF09-F978CFA9B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'2.42 gra'!$A$5:$A$15</c:f>
              <c:strCache>
                <c:ptCount val="11"/>
                <c:pt idx="0">
                  <c:v>Malattie apparato circolatorio</c:v>
                </c:pt>
                <c:pt idx="1">
                  <c:v>Tumori</c:v>
                </c:pt>
                <c:pt idx="2">
                  <c:v>Malattie apparato respiratorio</c:v>
                </c:pt>
                <c:pt idx="3">
                  <c:v>Malattie infettive e parassitarie</c:v>
                </c:pt>
                <c:pt idx="4">
                  <c:v>Malattie apparato digerente</c:v>
                </c:pt>
                <c:pt idx="5">
                  <c:v>Disturbi psichici</c:v>
                </c:pt>
                <c:pt idx="6">
                  <c:v>Malattie endocrine/nutrizione/metabolismo/immunitarie</c:v>
                </c:pt>
                <c:pt idx="7">
                  <c:v>Malattie sistema nervoso e organi dei sensi</c:v>
                </c:pt>
                <c:pt idx="8">
                  <c:v>Traumatismi e avvelenamenti</c:v>
                </c:pt>
                <c:pt idx="9">
                  <c:v>Malattie della pelle e del tessuto sottocutaneo</c:v>
                </c:pt>
                <c:pt idx="10">
                  <c:v>altro</c:v>
                </c:pt>
              </c:strCache>
            </c:strRef>
          </c:cat>
          <c:val>
            <c:numRef>
              <c:f>'2.42 gra'!$B$5:$B$15</c:f>
              <c:numCache>
                <c:formatCode>General</c:formatCode>
                <c:ptCount val="11"/>
                <c:pt idx="0">
                  <c:v>100</c:v>
                </c:pt>
                <c:pt idx="1">
                  <c:v>81</c:v>
                </c:pt>
                <c:pt idx="2">
                  <c:v>37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13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16F-4848-AF09-F978CFA9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ysClr val="windowText" lastClr="000000"/>
                </a:solidFill>
              </a:rPr>
              <a:t>MASCHI</a:t>
            </a:r>
          </a:p>
        </c:rich>
      </c:tx>
      <c:layout>
        <c:manualLayout>
          <c:xMode val="edge"/>
          <c:yMode val="edge"/>
          <c:x val="0.47947020706918686"/>
          <c:y val="2.0356230833887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346572875573656"/>
          <c:y val="0.39414086768193507"/>
          <c:w val="0.64428249285740691"/>
          <c:h val="0.545926862466893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0D-4C4E-A8F6-B806A6722A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0D-4C4E-A8F6-B806A6722A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0D-4C4E-A8F6-B806A6722A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0D-4C4E-A8F6-B806A6722A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0D-4C4E-A8F6-B806A6722A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A0D-4C4E-A8F6-B806A6722A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A0D-4C4E-A8F6-B806A6722A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A0D-4C4E-A8F6-B806A6722A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A0D-4C4E-A8F6-B806A6722A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A0D-4C4E-A8F6-B806A6722A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A0D-4C4E-A8F6-B806A6722A1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A0D-4C4E-A8F6-B806A6722A1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A0D-4C4E-A8F6-B806A6722A1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A0D-4C4E-A8F6-B806A6722A1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A0D-4C4E-A8F6-B806A6722A19}"/>
              </c:ext>
            </c:extLst>
          </c:dPt>
          <c:dLbls>
            <c:dLbl>
              <c:idx val="0"/>
              <c:layout>
                <c:manualLayout>
                  <c:x val="5.1374757930539673E-2"/>
                  <c:y val="4.5865230688090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D-4C4E-A8F6-B806A6722A19}"/>
                </c:ext>
              </c:extLst>
            </c:dLbl>
            <c:dLbl>
              <c:idx val="1"/>
              <c:layout>
                <c:manualLayout>
                  <c:x val="0.15612059728488994"/>
                  <c:y val="3.0908521259231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42456771555242"/>
                      <c:h val="6.28346716410075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A0D-4C4E-A8F6-B806A6722A19}"/>
                </c:ext>
              </c:extLst>
            </c:dLbl>
            <c:dLbl>
              <c:idx val="2"/>
              <c:layout>
                <c:manualLayout>
                  <c:x val="-1.9609346584485952E-2"/>
                  <c:y val="1.517722329436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D-4C4E-A8F6-B806A6722A19}"/>
                </c:ext>
              </c:extLst>
            </c:dLbl>
            <c:dLbl>
              <c:idx val="3"/>
              <c:layout>
                <c:manualLayout>
                  <c:x val="-0.13104800102234412"/>
                  <c:y val="-6.52282907509426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D-4C4E-A8F6-B806A6722A19}"/>
                </c:ext>
              </c:extLst>
            </c:dLbl>
            <c:dLbl>
              <c:idx val="4"/>
              <c:layout>
                <c:manualLayout>
                  <c:x val="-0.12667585565888764"/>
                  <c:y val="3.87377469916059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D-4C4E-A8F6-B806A6722A19}"/>
                </c:ext>
              </c:extLst>
            </c:dLbl>
            <c:dLbl>
              <c:idx val="5"/>
              <c:layout>
                <c:manualLayout>
                  <c:x val="-9.9103386724546758E-2"/>
                  <c:y val="-0.204478499011680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D-4C4E-A8F6-B806A6722A19}"/>
                </c:ext>
              </c:extLst>
            </c:dLbl>
            <c:dLbl>
              <c:idx val="6"/>
              <c:layout>
                <c:manualLayout>
                  <c:x val="4.6462818908199865E-2"/>
                  <c:y val="-0.239829738561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D-4C4E-A8F6-B806A6722A19}"/>
                </c:ext>
              </c:extLst>
            </c:dLbl>
            <c:dLbl>
              <c:idx val="7"/>
              <c:layout>
                <c:manualLayout>
                  <c:x val="0.13941792487206711"/>
                  <c:y val="-0.114997477109658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1900906752854"/>
                      <c:h val="0.17889055656820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A0D-4C4E-A8F6-B806A6722A19}"/>
                </c:ext>
              </c:extLst>
            </c:dLbl>
            <c:dLbl>
              <c:idx val="8"/>
              <c:layout>
                <c:manualLayout>
                  <c:x val="0.31922981458303618"/>
                  <c:y val="-6.3573310320641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0D-4C4E-A8F6-B806A6722A1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0D-4C4E-A8F6-B806A6722A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0D-4C4E-A8F6-B806A6722A1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0D-4C4E-A8F6-B806A6722A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0D-4C4E-A8F6-B806A6722A1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0D-4C4E-A8F6-B806A6722A1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0D-4C4E-A8F6-B806A6722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'2.42 gra'!$A$19:$A$29</c:f>
              <c:strCache>
                <c:ptCount val="11"/>
                <c:pt idx="0">
                  <c:v>Malattie apparato circolatorio</c:v>
                </c:pt>
                <c:pt idx="1">
                  <c:v>Tumori</c:v>
                </c:pt>
                <c:pt idx="2">
                  <c:v>Malattie infettive e parassitarie</c:v>
                </c:pt>
                <c:pt idx="3">
                  <c:v>Malattie apparato respiratorio</c:v>
                </c:pt>
                <c:pt idx="4">
                  <c:v>Malattie sistema nervoso e organi dei sensi</c:v>
                </c:pt>
                <c:pt idx="5">
                  <c:v>Malattie apparato digerente</c:v>
                </c:pt>
                <c:pt idx="6">
                  <c:v>Disturbi psichici</c:v>
                </c:pt>
                <c:pt idx="7">
                  <c:v>Traumatismi e avvelenamenti</c:v>
                </c:pt>
                <c:pt idx="8">
                  <c:v>Malattie endocrine/nutrizione/metabolismo/immunitarie</c:v>
                </c:pt>
                <c:pt idx="9">
                  <c:v>Malattie apparato genitourinario</c:v>
                </c:pt>
                <c:pt idx="10">
                  <c:v>altro</c:v>
                </c:pt>
              </c:strCache>
            </c:strRef>
          </c:cat>
          <c:val>
            <c:numRef>
              <c:f>'2.42 gra'!$B$19:$B$29</c:f>
              <c:numCache>
                <c:formatCode>General</c:formatCode>
                <c:ptCount val="11"/>
                <c:pt idx="0">
                  <c:v>89</c:v>
                </c:pt>
                <c:pt idx="1">
                  <c:v>87</c:v>
                </c:pt>
                <c:pt idx="2">
                  <c:v>39</c:v>
                </c:pt>
                <c:pt idx="3">
                  <c:v>37</c:v>
                </c:pt>
                <c:pt idx="4">
                  <c:v>16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A0D-4C4E-A8F6-B806A672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ysClr val="windowText" lastClr="000000"/>
                </a:solidFill>
              </a:rPr>
              <a:t>TOTALE</a:t>
            </a:r>
          </a:p>
        </c:rich>
      </c:tx>
      <c:layout>
        <c:manualLayout>
          <c:xMode val="edge"/>
          <c:yMode val="edge"/>
          <c:x val="0.47480874749811208"/>
          <c:y val="1.2213738500332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126586289389889"/>
          <c:y val="0.40228336001548998"/>
          <c:w val="0.64428249285740691"/>
          <c:h val="0.545926862466893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58-4A59-9AA2-5E10F56BF1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58-4A59-9AA2-5E10F56BF1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58-4A59-9AA2-5E10F56BF1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58-4A59-9AA2-5E10F56BF1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58-4A59-9AA2-5E10F56BF1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58-4A59-9AA2-5E10F56BF1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958-4A59-9AA2-5E10F56BF1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958-4A59-9AA2-5E10F56BF1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958-4A59-9AA2-5E10F56BF16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958-4A59-9AA2-5E10F56BF16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958-4A59-9AA2-5E10F56BF16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958-4A59-9AA2-5E10F56BF16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958-4A59-9AA2-5E10F56BF16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958-4A59-9AA2-5E10F56BF16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0958-4A59-9AA2-5E10F56BF16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0958-4A59-9AA2-5E10F56BF161}"/>
              </c:ext>
            </c:extLst>
          </c:dPt>
          <c:dLbls>
            <c:dLbl>
              <c:idx val="0"/>
              <c:layout>
                <c:manualLayout>
                  <c:x val="-9.7931420544272816E-4"/>
                  <c:y val="-4.775764095968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8-4A59-9AA2-5E10F56BF161}"/>
                </c:ext>
              </c:extLst>
            </c:dLbl>
            <c:dLbl>
              <c:idx val="1"/>
              <c:layout>
                <c:manualLayout>
                  <c:x val="0.25123655317733157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8-4A59-9AA2-5E10F56BF161}"/>
                </c:ext>
              </c:extLst>
            </c:dLbl>
            <c:dLbl>
              <c:idx val="2"/>
              <c:layout>
                <c:manualLayout>
                  <c:x val="7.5424726838722641E-3"/>
                  <c:y val="0.11040706691397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8-4A59-9AA2-5E10F56BF161}"/>
                </c:ext>
              </c:extLst>
            </c:dLbl>
            <c:dLbl>
              <c:idx val="3"/>
              <c:layout>
                <c:manualLayout>
                  <c:x val="-0.16972438464095579"/>
                  <c:y val="9.41542499495255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8-4A59-9AA2-5E10F56BF161}"/>
                </c:ext>
              </c:extLst>
            </c:dLbl>
            <c:dLbl>
              <c:idx val="4"/>
              <c:layout>
                <c:manualLayout>
                  <c:x val="-0.19840316746796063"/>
                  <c:y val="2.9127397536846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8-4A59-9AA2-5E10F56BF161}"/>
                </c:ext>
              </c:extLst>
            </c:dLbl>
            <c:dLbl>
              <c:idx val="6"/>
              <c:layout>
                <c:manualLayout>
                  <c:x val="-0.25685287448709743"/>
                  <c:y val="-0.25430971128608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42790073775988"/>
                      <c:h val="0.18727732367176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958-4A59-9AA2-5E10F56BF161}"/>
                </c:ext>
              </c:extLst>
            </c:dLbl>
            <c:dLbl>
              <c:idx val="7"/>
              <c:layout>
                <c:manualLayout>
                  <c:x val="-2.4230633142688147E-2"/>
                  <c:y val="-0.125175432241320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58-4A59-9AA2-5E10F56BF161}"/>
                </c:ext>
              </c:extLst>
            </c:dLbl>
            <c:dLbl>
              <c:idx val="8"/>
              <c:layout>
                <c:manualLayout>
                  <c:x val="0.20445169705899441"/>
                  <c:y val="-0.116939653873550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58-4A59-9AA2-5E10F56BF161}"/>
                </c:ext>
              </c:extLst>
            </c:dLbl>
            <c:dLbl>
              <c:idx val="9"/>
              <c:layout>
                <c:manualLayout>
                  <c:x val="0.35703058244480007"/>
                  <c:y val="-0.1531407259897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58-4A59-9AA2-5E10F56BF1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58-4A59-9AA2-5E10F56BF1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58-4A59-9AA2-5E10F56BF1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58-4A59-9AA2-5E10F56BF1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58-4A59-9AA2-5E10F56BF16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58-4A59-9AA2-5E10F56BF16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58-4A59-9AA2-5E10F56BF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'2.42 gra'!$A$33:$A$45</c:f>
              <c:strCache>
                <c:ptCount val="13"/>
                <c:pt idx="0">
                  <c:v>Malattie apparato circolatorio</c:v>
                </c:pt>
                <c:pt idx="1">
                  <c:v>Tumori</c:v>
                </c:pt>
                <c:pt idx="2">
                  <c:v>Malattie apparato respiratorio</c:v>
                </c:pt>
                <c:pt idx="3">
                  <c:v>Malattie infettive e parassitarie</c:v>
                </c:pt>
                <c:pt idx="4">
                  <c:v>Malattie del sistema nervoso e organi dei sensi</c:v>
                </c:pt>
                <c:pt idx="5">
                  <c:v>Malattie apparato digerente</c:v>
                </c:pt>
                <c:pt idx="6">
                  <c:v>Disturbi psichici</c:v>
                </c:pt>
                <c:pt idx="7">
                  <c:v>Malattie endocrine/nutrizione/metabolismo/immunitarie</c:v>
                </c:pt>
                <c:pt idx="8">
                  <c:v>Traumatismi e avvelenamenti</c:v>
                </c:pt>
                <c:pt idx="9">
                  <c:v>Malattie dell'apparato genitourinario</c:v>
                </c:pt>
                <c:pt idx="10">
                  <c:v>Malattie della pelle e del tessuto sottocutaneo</c:v>
                </c:pt>
                <c:pt idx="11">
                  <c:v>Malattie del sistema osteomuscolare e del tessuto connettivo</c:v>
                </c:pt>
                <c:pt idx="12">
                  <c:v>altro</c:v>
                </c:pt>
              </c:strCache>
            </c:strRef>
          </c:cat>
          <c:val>
            <c:numRef>
              <c:f>'2.42 gra'!$B$33:$B$45</c:f>
              <c:numCache>
                <c:formatCode>General</c:formatCode>
                <c:ptCount val="13"/>
                <c:pt idx="0">
                  <c:v>189</c:v>
                </c:pt>
                <c:pt idx="1">
                  <c:v>168</c:v>
                </c:pt>
                <c:pt idx="2">
                  <c:v>74</c:v>
                </c:pt>
                <c:pt idx="3">
                  <c:v>58</c:v>
                </c:pt>
                <c:pt idx="4">
                  <c:v>28</c:v>
                </c:pt>
                <c:pt idx="5">
                  <c:v>26</c:v>
                </c:pt>
                <c:pt idx="6">
                  <c:v>26</c:v>
                </c:pt>
                <c:pt idx="7">
                  <c:v>19</c:v>
                </c:pt>
                <c:pt idx="8">
                  <c:v>15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958-4A59-9AA2-5E10F56B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MM di pioggia. Valore</a:t>
            </a:r>
            <a:r>
              <a:rPr lang="en-US" sz="1100" baseline="0"/>
              <a:t> cumulato. Anni 2008-2020</a:t>
            </a:r>
            <a:endParaRPr lang="en-US" sz="1100"/>
          </a:p>
        </c:rich>
      </c:tx>
      <c:layout>
        <c:manualLayout>
          <c:xMode val="edge"/>
          <c:yMode val="edge"/>
          <c:x val="0.153989316111399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432487914833927E-2"/>
          <c:y val="0.13792572065830827"/>
          <c:w val="0.92056751208516852"/>
          <c:h val="0.71871717752020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'3.1'!$A$5</c:f>
              <c:strCache>
                <c:ptCount val="1"/>
                <c:pt idx="0">
                  <c:v>Valore cumulato in mm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'3.1'!$B$5:$N$5</c:f>
              <c:numCache>
                <c:formatCode>#,##0</c:formatCode>
                <c:ptCount val="13"/>
                <c:pt idx="0">
                  <c:v>1737</c:v>
                </c:pt>
                <c:pt idx="1">
                  <c:v>1529</c:v>
                </c:pt>
                <c:pt idx="2">
                  <c:v>1841</c:v>
                </c:pt>
                <c:pt idx="3">
                  <c:v>1198</c:v>
                </c:pt>
                <c:pt idx="4">
                  <c:v>1256</c:v>
                </c:pt>
                <c:pt idx="5">
                  <c:v>1456</c:v>
                </c:pt>
                <c:pt idx="6">
                  <c:v>2042</c:v>
                </c:pt>
                <c:pt idx="7">
                  <c:v>1000.5000000000014</c:v>
                </c:pt>
                <c:pt idx="8">
                  <c:v>1433.7999999999986</c:v>
                </c:pt>
                <c:pt idx="9">
                  <c:v>1146.6999999999994</c:v>
                </c:pt>
                <c:pt idx="10">
                  <c:v>911.2000000000005</c:v>
                </c:pt>
                <c:pt idx="11">
                  <c:v>1574</c:v>
                </c:pt>
                <c:pt idx="12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C-470E-8431-15E9EF1F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17408"/>
        <c:axId val="178798592"/>
      </c:barChart>
      <c:catAx>
        <c:axId val="1800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798592"/>
        <c:crosses val="autoZero"/>
        <c:auto val="1"/>
        <c:lblAlgn val="ctr"/>
        <c:lblOffset val="100"/>
        <c:noMultiLvlLbl val="0"/>
      </c:catAx>
      <c:valAx>
        <c:axId val="178798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0017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N. giorni</a:t>
            </a:r>
            <a:r>
              <a:rPr lang="en-US" sz="1100" baseline="0"/>
              <a:t> con precipitazioni. Anni 2008-2020</a:t>
            </a:r>
            <a:endParaRPr lang="en-US" sz="1100"/>
          </a:p>
        </c:rich>
      </c:tx>
      <c:layout>
        <c:manualLayout>
          <c:xMode val="edge"/>
          <c:yMode val="edge"/>
          <c:x val="0.162678801862922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432487914833996E-2"/>
          <c:y val="0.13792572065830827"/>
          <c:w val="0.92056751208516852"/>
          <c:h val="0.71871717752020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'3.1'!$A$4</c:f>
              <c:strCache>
                <c:ptCount val="1"/>
                <c:pt idx="0">
                  <c:v>N. giorni con precipitazioni*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'3.1'!$B$4:$N$4</c:f>
              <c:numCache>
                <c:formatCode>General</c:formatCode>
                <c:ptCount val="13"/>
                <c:pt idx="0">
                  <c:v>112</c:v>
                </c:pt>
                <c:pt idx="1">
                  <c:v>105</c:v>
                </c:pt>
                <c:pt idx="2">
                  <c:v>111</c:v>
                </c:pt>
                <c:pt idx="3">
                  <c:v>79</c:v>
                </c:pt>
                <c:pt idx="4">
                  <c:v>92</c:v>
                </c:pt>
                <c:pt idx="5">
                  <c:v>123</c:v>
                </c:pt>
                <c:pt idx="6">
                  <c:v>135</c:v>
                </c:pt>
                <c:pt idx="7">
                  <c:v>69</c:v>
                </c:pt>
                <c:pt idx="8">
                  <c:v>102</c:v>
                </c:pt>
                <c:pt idx="9">
                  <c:v>83</c:v>
                </c:pt>
                <c:pt idx="10">
                  <c:v>102</c:v>
                </c:pt>
                <c:pt idx="11">
                  <c:v>98</c:v>
                </c:pt>
                <c:pt idx="1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9-423A-A018-46752B2AF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827264"/>
        <c:axId val="178828800"/>
      </c:barChart>
      <c:catAx>
        <c:axId val="1788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828800"/>
        <c:crosses val="autoZero"/>
        <c:auto val="1"/>
        <c:lblAlgn val="ctr"/>
        <c:lblOffset val="100"/>
        <c:noMultiLvlLbl val="0"/>
      </c:catAx>
      <c:valAx>
        <c:axId val="17882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78827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Millimetri di pioggia (dato cumulato mensile)</a:t>
            </a:r>
            <a:r>
              <a:rPr lang="it-IT" sz="1200" baseline="0"/>
              <a:t>. Anno 2020</a:t>
            </a:r>
            <a:endParaRPr lang="it-IT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1079004201470739E-2"/>
          <c:y val="0.15679087884715137"/>
          <c:w val="0.91407769193307764"/>
          <c:h val="0.70426567698146014"/>
        </c:manualLayout>
      </c:layout>
      <c:lineChart>
        <c:grouping val="standard"/>
        <c:varyColors val="0"/>
        <c:ser>
          <c:idx val="0"/>
          <c:order val="0"/>
          <c:tx>
            <c:strRef>
              <c:f>'3.2-4'!$A$16</c:f>
              <c:strCache>
                <c:ptCount val="1"/>
                <c:pt idx="0">
                  <c:v>2020*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'3.2-4'!$B$10:$M$10</c:f>
              <c:strCache>
                <c:ptCount val="12"/>
                <c:pt idx="0">
                  <c:v>genn.</c:v>
                </c:pt>
                <c:pt idx="1">
                  <c:v>febb.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'3.2-4'!$B$16:$M$16</c:f>
              <c:numCache>
                <c:formatCode>0.0</c:formatCode>
                <c:ptCount val="12"/>
                <c:pt idx="0">
                  <c:v>7.0999999999999988</c:v>
                </c:pt>
                <c:pt idx="1">
                  <c:v>11.599999999999998</c:v>
                </c:pt>
                <c:pt idx="2">
                  <c:v>131.99999999999997</c:v>
                </c:pt>
                <c:pt idx="3">
                  <c:v>23.2</c:v>
                </c:pt>
                <c:pt idx="4">
                  <c:v>66</c:v>
                </c:pt>
                <c:pt idx="5">
                  <c:v>205.5</c:v>
                </c:pt>
                <c:pt idx="6">
                  <c:v>83.999999999999986</c:v>
                </c:pt>
                <c:pt idx="7">
                  <c:v>132.19999999999999</c:v>
                </c:pt>
                <c:pt idx="8">
                  <c:v>104.6</c:v>
                </c:pt>
                <c:pt idx="9">
                  <c:v>158.6</c:v>
                </c:pt>
                <c:pt idx="10">
                  <c:v>16.600000000000005</c:v>
                </c:pt>
                <c:pt idx="11">
                  <c:v>272.59999999999997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97D-9786-71A71CB9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05408"/>
        <c:axId val="179515392"/>
      </c:lineChart>
      <c:catAx>
        <c:axId val="17950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9515392"/>
        <c:crosses val="autoZero"/>
        <c:auto val="1"/>
        <c:lblAlgn val="ctr"/>
        <c:lblOffset val="100"/>
        <c:noMultiLvlLbl val="0"/>
      </c:catAx>
      <c:valAx>
        <c:axId val="17951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79505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Temperatura</a:t>
            </a:r>
            <a:r>
              <a:rPr lang="it-IT" sz="1100" baseline="0"/>
              <a:t>  massima. Anni  2016-2020</a:t>
            </a:r>
            <a:endParaRPr lang="it-IT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1079004201470739E-2"/>
          <c:y val="0.12282060602178622"/>
          <c:w val="0.91407769193307764"/>
          <c:h val="0.66715566640103618"/>
        </c:manualLayout>
      </c:layout>
      <c:lineChart>
        <c:grouping val="standard"/>
        <c:varyColors val="0"/>
        <c:ser>
          <c:idx val="0"/>
          <c:order val="0"/>
          <c:tx>
            <c:strRef>
              <c:f>'3.5-7'!$A$46</c:f>
              <c:strCache>
                <c:ptCount val="1"/>
                <c:pt idx="0">
                  <c:v>2016</c:v>
                </c:pt>
              </c:strCache>
            </c:strRef>
          </c:tx>
          <c:spPr>
            <a:ln w="41275">
              <a:solidFill>
                <a:srgbClr val="FF0000">
                  <a:alpha val="20000"/>
                </a:srgbClr>
              </a:solidFill>
            </a:ln>
          </c:spPr>
          <c:marker>
            <c:symbol val="none"/>
          </c:marker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'3.5-7'!$B$46:$M$46</c:f>
              <c:numCache>
                <c:formatCode>0.0</c:formatCode>
                <c:ptCount val="12"/>
                <c:pt idx="0">
                  <c:v>7.9</c:v>
                </c:pt>
                <c:pt idx="1">
                  <c:v>10.8</c:v>
                </c:pt>
                <c:pt idx="2">
                  <c:v>14.5</c:v>
                </c:pt>
                <c:pt idx="3">
                  <c:v>19.600000000000001</c:v>
                </c:pt>
                <c:pt idx="4">
                  <c:v>22.5</c:v>
                </c:pt>
                <c:pt idx="5">
                  <c:v>27.3</c:v>
                </c:pt>
                <c:pt idx="6">
                  <c:v>31.1</c:v>
                </c:pt>
                <c:pt idx="7">
                  <c:v>29.1</c:v>
                </c:pt>
                <c:pt idx="8">
                  <c:v>27.5</c:v>
                </c:pt>
                <c:pt idx="9">
                  <c:v>18.3</c:v>
                </c:pt>
                <c:pt idx="10">
                  <c:v>12.7</c:v>
                </c:pt>
                <c:pt idx="11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D-4DEB-8B5B-93CE6253F570}"/>
            </c:ext>
          </c:extLst>
        </c:ser>
        <c:ser>
          <c:idx val="1"/>
          <c:order val="1"/>
          <c:tx>
            <c:strRef>
              <c:f>'3.5-7'!$A$47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FF0000">
                  <a:alpha val="41000"/>
                </a:srgbClr>
              </a:solidFill>
            </a:ln>
          </c:spPr>
          <c:marker>
            <c:symbol val="none"/>
          </c:marker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'3.5-7'!$B$47:$M$47</c:f>
              <c:numCache>
                <c:formatCode>0.0</c:formatCode>
                <c:ptCount val="12"/>
                <c:pt idx="0">
                  <c:v>6.3612903225806461</c:v>
                </c:pt>
                <c:pt idx="1">
                  <c:v>10.742857142857144</c:v>
                </c:pt>
                <c:pt idx="2">
                  <c:v>17.625806451612906</c:v>
                </c:pt>
                <c:pt idx="3">
                  <c:v>19.583333333333332</c:v>
                </c:pt>
                <c:pt idx="4">
                  <c:v>24.241935483870972</c:v>
                </c:pt>
                <c:pt idx="5">
                  <c:v>29.596666666666668</c:v>
                </c:pt>
                <c:pt idx="6">
                  <c:v>30.180645161290322</c:v>
                </c:pt>
                <c:pt idx="7">
                  <c:v>31.316129032258065</c:v>
                </c:pt>
                <c:pt idx="8">
                  <c:v>22.150000000000009</c:v>
                </c:pt>
                <c:pt idx="9">
                  <c:v>19.574193548387097</c:v>
                </c:pt>
                <c:pt idx="10">
                  <c:v>12.833333333333332</c:v>
                </c:pt>
                <c:pt idx="11">
                  <c:v>7.9354838709677429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D-4DEB-8B5B-93CE6253F570}"/>
            </c:ext>
          </c:extLst>
        </c:ser>
        <c:ser>
          <c:idx val="2"/>
          <c:order val="2"/>
          <c:tx>
            <c:strRef>
              <c:f>'3.5-7'!$A$48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solidFill>
                <a:srgbClr val="FF0000">
                  <a:alpha val="81000"/>
                </a:srgbClr>
              </a:solidFill>
            </a:ln>
          </c:spPr>
          <c:marker>
            <c:symbol val="none"/>
          </c:marker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'3.5-7'!$B$48:$M$48</c:f>
              <c:numCache>
                <c:formatCode>0.0</c:formatCode>
                <c:ptCount val="12"/>
                <c:pt idx="0">
                  <c:v>9.8999999999999968</c:v>
                </c:pt>
                <c:pt idx="1">
                  <c:v>7.5571428571428587</c:v>
                </c:pt>
                <c:pt idx="2">
                  <c:v>11.587096774193546</c:v>
                </c:pt>
                <c:pt idx="3">
                  <c:v>22.243333333333332</c:v>
                </c:pt>
                <c:pt idx="4">
                  <c:v>27.452380952380956</c:v>
                </c:pt>
                <c:pt idx="5">
                  <c:v>28.716666666666672</c:v>
                </c:pt>
                <c:pt idx="6">
                  <c:v>30.690322580645155</c:v>
                </c:pt>
                <c:pt idx="7">
                  <c:v>32</c:v>
                </c:pt>
                <c:pt idx="8">
                  <c:v>27.12</c:v>
                </c:pt>
                <c:pt idx="9">
                  <c:v>20.899999999999991</c:v>
                </c:pt>
                <c:pt idx="10">
                  <c:v>14.263333333333337</c:v>
                </c:pt>
                <c:pt idx="11">
                  <c:v>8.4677419354838737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D-4DEB-8B5B-93CE6253F570}"/>
            </c:ext>
          </c:extLst>
        </c:ser>
        <c:ser>
          <c:idx val="3"/>
          <c:order val="3"/>
          <c:tx>
            <c:strRef>
              <c:f>'3.5-7'!$A$49</c:f>
              <c:strCache>
                <c:ptCount val="1"/>
                <c:pt idx="0">
                  <c:v>2019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'3.5-7'!$B$49:$M$49</c:f>
              <c:numCache>
                <c:formatCode>0.0</c:formatCode>
                <c:ptCount val="12"/>
                <c:pt idx="0">
                  <c:v>7.2677419354838735</c:v>
                </c:pt>
                <c:pt idx="1">
                  <c:v>12.782142857142857</c:v>
                </c:pt>
                <c:pt idx="2">
                  <c:v>16.432258064516127</c:v>
                </c:pt>
                <c:pt idx="3">
                  <c:v>18.41</c:v>
                </c:pt>
                <c:pt idx="4">
                  <c:v>19.36451612903226</c:v>
                </c:pt>
                <c:pt idx="5">
                  <c:v>31.21</c:v>
                </c:pt>
                <c:pt idx="6">
                  <c:v>30.587096774193547</c:v>
                </c:pt>
                <c:pt idx="7">
                  <c:v>30.777419354838706</c:v>
                </c:pt>
                <c:pt idx="8">
                  <c:v>25.130000000000003</c:v>
                </c:pt>
                <c:pt idx="9">
                  <c:v>20.235483870967748</c:v>
                </c:pt>
                <c:pt idx="10">
                  <c:v>13.680000000000001</c:v>
                </c:pt>
                <c:pt idx="11">
                  <c:v>10.164516129032258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D-4DEB-8B5B-93CE6253F570}"/>
            </c:ext>
          </c:extLst>
        </c:ser>
        <c:ser>
          <c:idx val="4"/>
          <c:order val="4"/>
          <c:tx>
            <c:strRef>
              <c:f>'3.5-7'!$A$50</c:f>
              <c:strCache>
                <c:ptCount val="1"/>
                <c:pt idx="0">
                  <c:v>2020*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'3.5-7'!$B$50:$M$50</c:f>
              <c:numCache>
                <c:formatCode>0.0</c:formatCode>
                <c:ptCount val="12"/>
                <c:pt idx="0">
                  <c:v>10.119354838709677</c:v>
                </c:pt>
                <c:pt idx="1">
                  <c:v>12.36896551724138</c:v>
                </c:pt>
                <c:pt idx="2">
                  <c:v>14.467741935483875</c:v>
                </c:pt>
                <c:pt idx="3">
                  <c:v>21.37</c:v>
                </c:pt>
                <c:pt idx="4">
                  <c:v>23.477419354838709</c:v>
                </c:pt>
                <c:pt idx="5">
                  <c:v>25.973333333333326</c:v>
                </c:pt>
                <c:pt idx="6">
                  <c:v>29.3</c:v>
                </c:pt>
                <c:pt idx="7">
                  <c:v>30.499999999999996</c:v>
                </c:pt>
                <c:pt idx="8">
                  <c:v>26.283333333333339</c:v>
                </c:pt>
                <c:pt idx="9">
                  <c:v>18.86451612903226</c:v>
                </c:pt>
                <c:pt idx="10">
                  <c:v>14.876666666666667</c:v>
                </c:pt>
                <c:pt idx="11">
                  <c:v>9.4096774193548391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2-4934-A26E-B4294996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69344"/>
        <c:axId val="180191616"/>
      </c:lineChart>
      <c:catAx>
        <c:axId val="1801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191616"/>
        <c:crosses val="autoZero"/>
        <c:auto val="1"/>
        <c:lblAlgn val="ctr"/>
        <c:lblOffset val="100"/>
        <c:noMultiLvlLbl val="0"/>
      </c:catAx>
      <c:valAx>
        <c:axId val="180191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0169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Temperatura</a:t>
            </a:r>
            <a:r>
              <a:rPr lang="it-IT" sz="1100" baseline="0"/>
              <a:t>  media, minima e massima (dati medi mensili). Anno 2020</a:t>
            </a:r>
            <a:endParaRPr lang="it-IT" sz="1100"/>
          </a:p>
        </c:rich>
      </c:tx>
      <c:layout>
        <c:manualLayout>
          <c:xMode val="edge"/>
          <c:yMode val="edge"/>
          <c:x val="0.17630322129811588"/>
          <c:y val="2.00267696410571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079004201470739E-2"/>
          <c:y val="0.12282060602178622"/>
          <c:w val="0.91407769193307764"/>
          <c:h val="0.65888767875678578"/>
        </c:manualLayout>
      </c:layout>
      <c:lineChart>
        <c:grouping val="standard"/>
        <c:varyColors val="0"/>
        <c:ser>
          <c:idx val="0"/>
          <c:order val="0"/>
          <c:tx>
            <c:v>temp. MEDIA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'3.5-7'!$B$16:$M$16</c:f>
              <c:numCache>
                <c:formatCode>0.0</c:formatCode>
                <c:ptCount val="12"/>
                <c:pt idx="0">
                  <c:v>3.6741935483870969</c:v>
                </c:pt>
                <c:pt idx="1">
                  <c:v>6.8689655172413788</c:v>
                </c:pt>
                <c:pt idx="2">
                  <c:v>9.0903225806451609</c:v>
                </c:pt>
                <c:pt idx="3">
                  <c:v>14.239999999999998</c:v>
                </c:pt>
                <c:pt idx="4">
                  <c:v>17.751612903225805</c:v>
                </c:pt>
                <c:pt idx="5">
                  <c:v>20.56</c:v>
                </c:pt>
                <c:pt idx="6">
                  <c:v>23.551612903225809</c:v>
                </c:pt>
                <c:pt idx="7">
                  <c:v>24.141935483870959</c:v>
                </c:pt>
                <c:pt idx="8">
                  <c:v>19.876666666666665</c:v>
                </c:pt>
                <c:pt idx="9">
                  <c:v>13.838709677419356</c:v>
                </c:pt>
                <c:pt idx="10">
                  <c:v>8.6</c:v>
                </c:pt>
                <c:pt idx="11">
                  <c:v>5.5774193548387121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2-4EB0-8B64-460D01551281}"/>
            </c:ext>
          </c:extLst>
        </c:ser>
        <c:ser>
          <c:idx val="1"/>
          <c:order val="1"/>
          <c:tx>
            <c:v>temp. MINIMA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66FF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'3.5-7'!$B$33:$M$33</c:f>
              <c:numCache>
                <c:formatCode>0.0</c:formatCode>
                <c:ptCount val="12"/>
                <c:pt idx="0">
                  <c:v>-1.0806451612903227</c:v>
                </c:pt>
                <c:pt idx="1">
                  <c:v>1.8034482758620689</c:v>
                </c:pt>
                <c:pt idx="2">
                  <c:v>3.8774193548387101</c:v>
                </c:pt>
                <c:pt idx="3">
                  <c:v>6.7566666666666659</c:v>
                </c:pt>
                <c:pt idx="4">
                  <c:v>12.090322580645163</c:v>
                </c:pt>
                <c:pt idx="5">
                  <c:v>15.92</c:v>
                </c:pt>
                <c:pt idx="6">
                  <c:v>17.719354838709677</c:v>
                </c:pt>
                <c:pt idx="7">
                  <c:v>18.548387096774192</c:v>
                </c:pt>
                <c:pt idx="8">
                  <c:v>14.413333333333334</c:v>
                </c:pt>
                <c:pt idx="9">
                  <c:v>9.6322580645161295</c:v>
                </c:pt>
                <c:pt idx="10">
                  <c:v>3.61</c:v>
                </c:pt>
                <c:pt idx="11">
                  <c:v>2.2612903225806451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2-4EB0-8B64-460D01551281}"/>
            </c:ext>
          </c:extLst>
        </c:ser>
        <c:ser>
          <c:idx val="2"/>
          <c:order val="2"/>
          <c:tx>
            <c:v>temp. MASSIMA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'3.5-7'!$B$20:$M$20</c:f>
              <c:strCache>
                <c:ptCount val="12"/>
                <c:pt idx="0">
                  <c:v>genn</c:v>
                </c:pt>
                <c:pt idx="1">
                  <c:v>febb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'3.5-7'!$B$50:$M$50</c:f>
              <c:numCache>
                <c:formatCode>0.0</c:formatCode>
                <c:ptCount val="12"/>
                <c:pt idx="0">
                  <c:v>10.119354838709677</c:v>
                </c:pt>
                <c:pt idx="1">
                  <c:v>12.36896551724138</c:v>
                </c:pt>
                <c:pt idx="2">
                  <c:v>14.467741935483875</c:v>
                </c:pt>
                <c:pt idx="3">
                  <c:v>21.37</c:v>
                </c:pt>
                <c:pt idx="4">
                  <c:v>23.477419354838709</c:v>
                </c:pt>
                <c:pt idx="5">
                  <c:v>25.973333333333326</c:v>
                </c:pt>
                <c:pt idx="6">
                  <c:v>29.3</c:v>
                </c:pt>
                <c:pt idx="7">
                  <c:v>30.499999999999996</c:v>
                </c:pt>
                <c:pt idx="8">
                  <c:v>26.283333333333339</c:v>
                </c:pt>
                <c:pt idx="9">
                  <c:v>18.86451612903226</c:v>
                </c:pt>
                <c:pt idx="10">
                  <c:v>14.876666666666667</c:v>
                </c:pt>
                <c:pt idx="11">
                  <c:v>9.4096774193548391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2-4EB0-8B64-460D0155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14112"/>
        <c:axId val="180315648"/>
      </c:lineChart>
      <c:catAx>
        <c:axId val="18031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0315648"/>
        <c:crosses val="autoZero"/>
        <c:auto val="1"/>
        <c:lblAlgn val="ctr"/>
        <c:lblOffset val="100"/>
        <c:noMultiLvlLbl val="0"/>
      </c:catAx>
      <c:valAx>
        <c:axId val="180315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0314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/>
              <a:t>Media</a:t>
            </a:r>
            <a:r>
              <a:rPr lang="it-IT" sz="1200" baseline="0"/>
              <a:t> mensile in </a:t>
            </a:r>
            <a:r>
              <a:rPr lang="it-IT" sz="1200" baseline="0">
                <a:latin typeface="Calibri"/>
                <a:cs typeface="Calibri"/>
              </a:rPr>
              <a:t>µg/m3 </a:t>
            </a:r>
            <a:r>
              <a:rPr lang="it-IT" sz="1200" baseline="0"/>
              <a:t>della concentrazione di polveri sottili PM 10.  Anno 2020</a:t>
            </a:r>
            <a:endParaRPr lang="it-IT" sz="1200"/>
          </a:p>
        </c:rich>
      </c:tx>
      <c:layout>
        <c:manualLayout>
          <c:xMode val="edge"/>
          <c:yMode val="edge"/>
          <c:x val="0.13713511682781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432487914833733E-2"/>
          <c:y val="0.22948509118763902"/>
          <c:w val="0.92056751208516852"/>
          <c:h val="0.62715780699086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'3.19 '!$B$3:$M$3</c:f>
              <c:strCache>
                <c:ptCount val="12"/>
                <c:pt idx="0">
                  <c:v>Gen.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'3.19 '!$B$35:$M$35</c:f>
              <c:numCache>
                <c:formatCode>0.0</c:formatCode>
                <c:ptCount val="12"/>
                <c:pt idx="0">
                  <c:v>49.146666666666675</c:v>
                </c:pt>
                <c:pt idx="1">
                  <c:v>42.382142857142867</c:v>
                </c:pt>
                <c:pt idx="2">
                  <c:v>28.153333333333332</c:v>
                </c:pt>
                <c:pt idx="3">
                  <c:v>23.241379310344822</c:v>
                </c:pt>
                <c:pt idx="4">
                  <c:v>14.566666666666666</c:v>
                </c:pt>
                <c:pt idx="5">
                  <c:v>14.827586206896548</c:v>
                </c:pt>
                <c:pt idx="6">
                  <c:v>16.893333333333331</c:v>
                </c:pt>
                <c:pt idx="7">
                  <c:v>14.526666666666667</c:v>
                </c:pt>
                <c:pt idx="8">
                  <c:v>18.507142857142856</c:v>
                </c:pt>
                <c:pt idx="9">
                  <c:v>28.52</c:v>
                </c:pt>
                <c:pt idx="10">
                  <c:v>35.463333333333331</c:v>
                </c:pt>
                <c:pt idx="11">
                  <c:v>19.790476190476188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5-44C6-A13C-04FC5668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02432"/>
        <c:axId val="180486144"/>
      </c:barChart>
      <c:catAx>
        <c:axId val="18040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486144"/>
        <c:crosses val="autoZero"/>
        <c:auto val="1"/>
        <c:lblAlgn val="ctr"/>
        <c:lblOffset val="100"/>
        <c:noMultiLvlLbl val="0"/>
      </c:catAx>
      <c:valAx>
        <c:axId val="18048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0402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/>
              <a:t>Media</a:t>
            </a:r>
            <a:r>
              <a:rPr lang="it-IT" sz="1200" baseline="0"/>
              <a:t> mensile in </a:t>
            </a:r>
            <a:r>
              <a:rPr lang="el-GR" sz="1200" baseline="0">
                <a:latin typeface="Calibri"/>
                <a:cs typeface="Calibri"/>
              </a:rPr>
              <a:t>μ</a:t>
            </a:r>
            <a:r>
              <a:rPr lang="it-IT" sz="1200" baseline="0">
                <a:latin typeface="Calibri"/>
                <a:cs typeface="Calibri"/>
              </a:rPr>
              <a:t>g/m3 </a:t>
            </a:r>
            <a:r>
              <a:rPr lang="it-IT" sz="1200" baseline="0"/>
              <a:t>della concentrazione di polveri sottili PM 2,5. Anno 2020</a:t>
            </a:r>
            <a:endParaRPr lang="it-IT" sz="1200"/>
          </a:p>
        </c:rich>
      </c:tx>
      <c:layout>
        <c:manualLayout>
          <c:xMode val="edge"/>
          <c:yMode val="edge"/>
          <c:x val="0.125640872477147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432487914833802E-2"/>
          <c:y val="0.22376263052955289"/>
          <c:w val="0.92056751208516852"/>
          <c:h val="0.63288026764895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'3.20 '!$B$3:$M$3</c:f>
              <c:strCache>
                <c:ptCount val="12"/>
                <c:pt idx="0">
                  <c:v>Gen.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'3.20 '!$B$35:$M$35</c:f>
              <c:numCache>
                <c:formatCode>0.0</c:formatCode>
                <c:ptCount val="12"/>
                <c:pt idx="0">
                  <c:v>40.158064516129038</c:v>
                </c:pt>
                <c:pt idx="1">
                  <c:v>32.914285714285704</c:v>
                </c:pt>
                <c:pt idx="2">
                  <c:v>16.993333333333332</c:v>
                </c:pt>
                <c:pt idx="3">
                  <c:v>15.613793103448275</c:v>
                </c:pt>
                <c:pt idx="4">
                  <c:v>8.8600000000000012</c:v>
                </c:pt>
                <c:pt idx="5">
                  <c:v>9.5310344827586224</c:v>
                </c:pt>
                <c:pt idx="6">
                  <c:v>10.579310344827585</c:v>
                </c:pt>
                <c:pt idx="7">
                  <c:v>10.076923076923077</c:v>
                </c:pt>
                <c:pt idx="8">
                  <c:v>10.988888888888891</c:v>
                </c:pt>
                <c:pt idx="9">
                  <c:v>20.399999999999995</c:v>
                </c:pt>
                <c:pt idx="10">
                  <c:v>25.063333333333333</c:v>
                </c:pt>
                <c:pt idx="11">
                  <c:v>15.96470588235294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2-426F-B0AF-07D3C8B5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86208"/>
        <c:axId val="180696192"/>
      </c:barChart>
      <c:catAx>
        <c:axId val="18068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696192"/>
        <c:crosses val="autoZero"/>
        <c:auto val="1"/>
        <c:lblAlgn val="ctr"/>
        <c:lblOffset val="100"/>
        <c:noMultiLvlLbl val="0"/>
      </c:catAx>
      <c:valAx>
        <c:axId val="180696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0686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/>
              <a:t>Media</a:t>
            </a:r>
            <a:r>
              <a:rPr lang="it-IT" sz="1200" baseline="0"/>
              <a:t> mensile in  </a:t>
            </a:r>
            <a:r>
              <a:rPr lang="el-GR" sz="1200" baseline="0">
                <a:latin typeface="Calibri"/>
                <a:cs typeface="Calibri"/>
              </a:rPr>
              <a:t>μ</a:t>
            </a:r>
            <a:r>
              <a:rPr lang="it-IT" sz="1200" baseline="0">
                <a:latin typeface="Calibri"/>
                <a:cs typeface="Calibri"/>
              </a:rPr>
              <a:t>g/m3  </a:t>
            </a:r>
            <a:r>
              <a:rPr lang="it-IT" sz="1200" baseline="0"/>
              <a:t>della concentrazione di Biossido di azoto (NO2). Anno 2020</a:t>
            </a:r>
            <a:endParaRPr lang="it-IT" sz="1200"/>
          </a:p>
        </c:rich>
      </c:tx>
      <c:layout>
        <c:manualLayout>
          <c:xMode val="edge"/>
          <c:yMode val="edge"/>
          <c:x val="0.12527271840777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432487914833858E-2"/>
          <c:y val="0.22948509118763893"/>
          <c:w val="0.92056751208516852"/>
          <c:h val="0.62715780699086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'3.21 '!$B$3:$M$3</c:f>
              <c:strCache>
                <c:ptCount val="12"/>
                <c:pt idx="0">
                  <c:v>Gen.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'3.21 '!$B$35:$M$35</c:f>
              <c:numCache>
                <c:formatCode>0.0</c:formatCode>
                <c:ptCount val="12"/>
                <c:pt idx="0">
                  <c:v>51.591290322580647</c:v>
                </c:pt>
                <c:pt idx="1">
                  <c:v>37.299310344827582</c:v>
                </c:pt>
                <c:pt idx="2">
                  <c:v>21.233851851851849</c:v>
                </c:pt>
                <c:pt idx="3">
                  <c:v>14.665857142857147</c:v>
                </c:pt>
                <c:pt idx="4">
                  <c:v>12.124999999999998</c:v>
                </c:pt>
                <c:pt idx="5">
                  <c:v>14.089733333333333</c:v>
                </c:pt>
                <c:pt idx="6">
                  <c:v>14.543699999999999</c:v>
                </c:pt>
                <c:pt idx="7">
                  <c:v>12.536516129032256</c:v>
                </c:pt>
                <c:pt idx="8">
                  <c:v>17.967166666666671</c:v>
                </c:pt>
                <c:pt idx="9">
                  <c:v>25.60037500000001</c:v>
                </c:pt>
                <c:pt idx="10">
                  <c:v>33.990714285714283</c:v>
                </c:pt>
                <c:pt idx="11">
                  <c:v>23.164611111111114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9-430E-B556-720D5E3B4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33440"/>
        <c:axId val="180734976"/>
      </c:barChart>
      <c:catAx>
        <c:axId val="18073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734976"/>
        <c:crosses val="autoZero"/>
        <c:auto val="1"/>
        <c:lblAlgn val="ctr"/>
        <c:lblOffset val="100"/>
        <c:noMultiLvlLbl val="0"/>
      </c:catAx>
      <c:valAx>
        <c:axId val="18073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0733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/>
              <a:t>Media</a:t>
            </a:r>
            <a:r>
              <a:rPr lang="it-IT" sz="1200" baseline="0"/>
              <a:t> mensile della media mobile giornaliera  </a:t>
            </a:r>
            <a:r>
              <a:rPr lang="el-GR" sz="1200" baseline="0">
                <a:latin typeface="Calibri"/>
                <a:cs typeface="Calibri"/>
              </a:rPr>
              <a:t>μ</a:t>
            </a:r>
            <a:r>
              <a:rPr lang="it-IT" sz="1200" baseline="0">
                <a:latin typeface="Calibri"/>
                <a:cs typeface="Calibri"/>
              </a:rPr>
              <a:t>g/m3.  </a:t>
            </a:r>
            <a:r>
              <a:rPr lang="it-IT" sz="1200" baseline="0"/>
              <a:t>della concentrazione di Ozono (O3). Anno 2020</a:t>
            </a:r>
            <a:endParaRPr lang="it-IT" sz="1200"/>
          </a:p>
        </c:rich>
      </c:tx>
      <c:layout>
        <c:manualLayout>
          <c:xMode val="edge"/>
          <c:yMode val="edge"/>
          <c:x val="0.137135116827811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432487914833927E-2"/>
          <c:y val="0.22948509118763899"/>
          <c:w val="0.92056751208516852"/>
          <c:h val="0.62715780699086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'3.22'!$B$3:$M$3</c:f>
              <c:strCache>
                <c:ptCount val="12"/>
                <c:pt idx="0">
                  <c:v>Gen.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'3.22'!$B$35:$M$35</c:f>
              <c:numCache>
                <c:formatCode>0.0</c:formatCode>
                <c:ptCount val="12"/>
                <c:pt idx="0">
                  <c:v>24.743586206896545</c:v>
                </c:pt>
                <c:pt idx="1">
                  <c:v>50.000740740740746</c:v>
                </c:pt>
                <c:pt idx="2">
                  <c:v>78.266451612903253</c:v>
                </c:pt>
                <c:pt idx="3">
                  <c:v>103.26249999999996</c:v>
                </c:pt>
                <c:pt idx="4">
                  <c:v>91.296774193548373</c:v>
                </c:pt>
                <c:pt idx="5">
                  <c:v>89.018666666666647</c:v>
                </c:pt>
                <c:pt idx="6">
                  <c:v>103.79903225806451</c:v>
                </c:pt>
                <c:pt idx="7">
                  <c:v>93.458064516129028</c:v>
                </c:pt>
                <c:pt idx="8">
                  <c:v>79.511499999999998</c:v>
                </c:pt>
                <c:pt idx="9">
                  <c:v>49.837419354838708</c:v>
                </c:pt>
                <c:pt idx="10">
                  <c:v>32.695185185185174</c:v>
                </c:pt>
                <c:pt idx="11">
                  <c:v>30.976233333333333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B-4658-BEFE-8F29286B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25472"/>
        <c:axId val="180851840"/>
      </c:barChart>
      <c:catAx>
        <c:axId val="18082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851840"/>
        <c:crosses val="autoZero"/>
        <c:auto val="1"/>
        <c:lblAlgn val="ctr"/>
        <c:lblOffset val="100"/>
        <c:noMultiLvlLbl val="0"/>
      </c:catAx>
      <c:valAx>
        <c:axId val="18085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0825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Imprese attive. Anni 2016-2020</a:t>
            </a:r>
          </a:p>
        </c:rich>
      </c:tx>
      <c:layout>
        <c:manualLayout>
          <c:xMode val="edge"/>
          <c:yMode val="edge"/>
          <c:x val="0.356781139796747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36725522945976"/>
          <c:w val="0.90171151896216251"/>
          <c:h val="0.64761433229938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'4.1'!$A$13:$A$17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'4.1'!$D$13:$D$17</c:f>
              <c:numCache>
                <c:formatCode>#,##0</c:formatCode>
                <c:ptCount val="5"/>
                <c:pt idx="0">
                  <c:v>4310</c:v>
                </c:pt>
                <c:pt idx="1">
                  <c:v>4294</c:v>
                </c:pt>
                <c:pt idx="2">
                  <c:v>4324</c:v>
                </c:pt>
                <c:pt idx="3">
                  <c:v>4355</c:v>
                </c:pt>
                <c:pt idx="4">
                  <c:v>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E-4062-B82A-BDF1135E9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6432"/>
        <c:axId val="180947968"/>
      </c:barChart>
      <c:catAx>
        <c:axId val="1809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947968"/>
        <c:crosses val="autoZero"/>
        <c:auto val="1"/>
        <c:lblAlgn val="ctr"/>
        <c:lblOffset val="100"/>
        <c:noMultiLvlLbl val="0"/>
      </c:catAx>
      <c:valAx>
        <c:axId val="180947968"/>
        <c:scaling>
          <c:orientation val="minMax"/>
          <c:min val="4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0946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Imprese artigiane attive.</a:t>
            </a:r>
            <a:r>
              <a:rPr lang="it-IT" sz="1200" baseline="0"/>
              <a:t> Anni 2012-2020</a:t>
            </a:r>
            <a:endParaRPr lang="it-IT" sz="1200"/>
          </a:p>
        </c:rich>
      </c:tx>
      <c:layout>
        <c:manualLayout>
          <c:xMode val="edge"/>
          <c:yMode val="edge"/>
          <c:x val="0.313561257707857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2326851189055919"/>
          <c:w val="0.90171151896216251"/>
          <c:h val="0.6880183727034120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'4.1'!$A$9:$A$17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'4.1'!$F$9:$F$17</c:f>
              <c:numCache>
                <c:formatCode>#,##0</c:formatCode>
                <c:ptCount val="9"/>
                <c:pt idx="0">
                  <c:v>1087</c:v>
                </c:pt>
                <c:pt idx="1">
                  <c:v>1067</c:v>
                </c:pt>
                <c:pt idx="2">
                  <c:v>1036</c:v>
                </c:pt>
                <c:pt idx="3">
                  <c:v>1028</c:v>
                </c:pt>
                <c:pt idx="4">
                  <c:v>1018</c:v>
                </c:pt>
                <c:pt idx="5">
                  <c:v>1012</c:v>
                </c:pt>
                <c:pt idx="6">
                  <c:v>1028</c:v>
                </c:pt>
                <c:pt idx="7">
                  <c:v>1038</c:v>
                </c:pt>
                <c:pt idx="8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4-47FF-BB5D-7EC88E7D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60256"/>
        <c:axId val="180986624"/>
      </c:lineChart>
      <c:catAx>
        <c:axId val="1809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986624"/>
        <c:crosses val="autoZero"/>
        <c:auto val="1"/>
        <c:lblAlgn val="ctr"/>
        <c:lblOffset val="100"/>
        <c:noMultiLvlLbl val="0"/>
      </c:catAx>
      <c:valAx>
        <c:axId val="180986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096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sz="1100" b="1"/>
              <a:t>Imprese attive.</a:t>
            </a:r>
            <a:r>
              <a:rPr lang="it-IT" sz="1100" b="1" baseline="0"/>
              <a:t> </a:t>
            </a:r>
            <a:r>
              <a:rPr lang="it-IT" sz="1100" b="1"/>
              <a:t>Numero</a:t>
            </a:r>
            <a:r>
              <a:rPr lang="it-IT" sz="1100" b="1" baseline="0"/>
              <a:t> indice 2012=100. Anni 2012-2020 (settori selezionati)</a:t>
            </a:r>
            <a:endParaRPr lang="it-IT" sz="1100" b="1"/>
          </a:p>
        </c:rich>
      </c:tx>
      <c:layout>
        <c:manualLayout>
          <c:xMode val="edge"/>
          <c:yMode val="edge"/>
          <c:x val="0.14727428982881571"/>
          <c:y val="9.56937799043062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998304415488043E-2"/>
          <c:y val="0.16828919112383744"/>
          <c:w val="0.59193812188266948"/>
          <c:h val="0.75329082942213965"/>
        </c:manualLayout>
      </c:layout>
      <c:lineChart>
        <c:grouping val="standard"/>
        <c:varyColors val="0"/>
        <c:ser>
          <c:idx val="0"/>
          <c:order val="0"/>
          <c:tx>
            <c:strRef>
              <c:f>'4.2'!$A$21</c:f>
              <c:strCache>
                <c:ptCount val="1"/>
                <c:pt idx="0">
                  <c:v>Manifatturiero</c:v>
                </c:pt>
              </c:strCache>
            </c:strRef>
          </c:tx>
          <c:spPr>
            <a:ln>
              <a:solidFill>
                <a:srgbClr val="000066"/>
              </a:solidFill>
            </a:ln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E-4C99-94C7-A18437EBA5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'4.2'!$B$21:$J$21</c:f>
              <c:numCache>
                <c:formatCode>0.0</c:formatCode>
                <c:ptCount val="9"/>
                <c:pt idx="0">
                  <c:v>100</c:v>
                </c:pt>
                <c:pt idx="1">
                  <c:v>95.165394402035616</c:v>
                </c:pt>
                <c:pt idx="2">
                  <c:v>93.129770992366417</c:v>
                </c:pt>
                <c:pt idx="3">
                  <c:v>90.839694656488547</c:v>
                </c:pt>
                <c:pt idx="4">
                  <c:v>89.821882951653947</c:v>
                </c:pt>
                <c:pt idx="5">
                  <c:v>88.804071246819333</c:v>
                </c:pt>
                <c:pt idx="6">
                  <c:v>91.857506361323161</c:v>
                </c:pt>
                <c:pt idx="7">
                  <c:v>91.857506361323161</c:v>
                </c:pt>
                <c:pt idx="8">
                  <c:v>90.330788804071247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7-4DFB-89E4-FA9BB9D7EFC1}"/>
            </c:ext>
          </c:extLst>
        </c:ser>
        <c:ser>
          <c:idx val="1"/>
          <c:order val="1"/>
          <c:tx>
            <c:strRef>
              <c:f>'4.2'!$A$24</c:f>
              <c:strCache>
                <c:ptCount val="1"/>
                <c:pt idx="0">
                  <c:v>Costruzioni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E-4C99-94C7-A18437EBA5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'4.2'!$B$24:$J$24</c:f>
              <c:numCache>
                <c:formatCode>0.0</c:formatCode>
                <c:ptCount val="9"/>
                <c:pt idx="0">
                  <c:v>100</c:v>
                </c:pt>
                <c:pt idx="1">
                  <c:v>98.757763975155271</c:v>
                </c:pt>
                <c:pt idx="2">
                  <c:v>94.409937888198755</c:v>
                </c:pt>
                <c:pt idx="3">
                  <c:v>93.788819875776397</c:v>
                </c:pt>
                <c:pt idx="4">
                  <c:v>91.304347826086953</c:v>
                </c:pt>
                <c:pt idx="5">
                  <c:v>89.648033126293996</c:v>
                </c:pt>
                <c:pt idx="6">
                  <c:v>90.683229813664596</c:v>
                </c:pt>
                <c:pt idx="7">
                  <c:v>89.85507246376811</c:v>
                </c:pt>
                <c:pt idx="8">
                  <c:v>92.753623188405797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7-4DFB-89E4-FA9BB9D7EFC1}"/>
            </c:ext>
          </c:extLst>
        </c:ser>
        <c:ser>
          <c:idx val="2"/>
          <c:order val="2"/>
          <c:tx>
            <c:strRef>
              <c:f>'4.2'!$A$25</c:f>
              <c:strCache>
                <c:ptCount val="1"/>
                <c:pt idx="0">
                  <c:v>Commercio</c:v>
                </c:pt>
              </c:strCache>
            </c:strRef>
          </c:tx>
          <c:marker>
            <c:symbol val="none"/>
          </c:marker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'4.2'!$B$25:$J$25</c:f>
              <c:numCache>
                <c:formatCode>0.0</c:formatCode>
                <c:ptCount val="9"/>
                <c:pt idx="0">
                  <c:v>100</c:v>
                </c:pt>
                <c:pt idx="1">
                  <c:v>99.762282091917584</c:v>
                </c:pt>
                <c:pt idx="2">
                  <c:v>97.305863708399372</c:v>
                </c:pt>
                <c:pt idx="3">
                  <c:v>97.147385103011104</c:v>
                </c:pt>
                <c:pt idx="4">
                  <c:v>96.038034865293184</c:v>
                </c:pt>
                <c:pt idx="5">
                  <c:v>94.532488114104595</c:v>
                </c:pt>
                <c:pt idx="6">
                  <c:v>94.611727416798729</c:v>
                </c:pt>
                <c:pt idx="7">
                  <c:v>93.343898573692556</c:v>
                </c:pt>
                <c:pt idx="8">
                  <c:v>91.838351822503967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7-4DFB-89E4-FA9BB9D7EFC1}"/>
            </c:ext>
          </c:extLst>
        </c:ser>
        <c:ser>
          <c:idx val="3"/>
          <c:order val="3"/>
          <c:tx>
            <c:strRef>
              <c:f>'4.2'!$A$27</c:f>
              <c:strCache>
                <c:ptCount val="1"/>
                <c:pt idx="0">
                  <c:v>Alloggi e ristorazione</c:v>
                </c:pt>
              </c:strCache>
            </c:strRef>
          </c:tx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E-4C99-94C7-A18437EBA5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'4.2'!$B$27:$J$27</c:f>
              <c:numCache>
                <c:formatCode>0.0</c:formatCode>
                <c:ptCount val="9"/>
                <c:pt idx="0">
                  <c:v>100</c:v>
                </c:pt>
                <c:pt idx="1">
                  <c:v>97.719869706840385</c:v>
                </c:pt>
                <c:pt idx="2">
                  <c:v>98.045602605863195</c:v>
                </c:pt>
                <c:pt idx="3">
                  <c:v>101.62866449511401</c:v>
                </c:pt>
                <c:pt idx="4">
                  <c:v>104.56026058631922</c:v>
                </c:pt>
                <c:pt idx="5">
                  <c:v>109.12052117263843</c:v>
                </c:pt>
                <c:pt idx="6">
                  <c:v>109.44625407166124</c:v>
                </c:pt>
                <c:pt idx="7">
                  <c:v>109.44625407166124</c:v>
                </c:pt>
                <c:pt idx="8">
                  <c:v>106.84039087947883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57-4DFB-89E4-FA9BB9D7EFC1}"/>
            </c:ext>
          </c:extLst>
        </c:ser>
        <c:ser>
          <c:idx val="4"/>
          <c:order val="4"/>
          <c:tx>
            <c:strRef>
              <c:f>'4.2'!$A$30</c:f>
              <c:strCache>
                <c:ptCount val="1"/>
                <c:pt idx="0">
                  <c:v>Attività immobiliari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E-4C99-94C7-A18437EBA5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'4.2'!$B$30:$J$30</c:f>
              <c:numCache>
                <c:formatCode>0.0</c:formatCode>
                <c:ptCount val="9"/>
                <c:pt idx="0">
                  <c:v>100</c:v>
                </c:pt>
                <c:pt idx="1">
                  <c:v>97.841726618705039</c:v>
                </c:pt>
                <c:pt idx="2">
                  <c:v>97.362110311750598</c:v>
                </c:pt>
                <c:pt idx="3">
                  <c:v>95.683453237410077</c:v>
                </c:pt>
                <c:pt idx="4">
                  <c:v>92.086330935251809</c:v>
                </c:pt>
                <c:pt idx="5">
                  <c:v>89.68824940047962</c:v>
                </c:pt>
                <c:pt idx="6">
                  <c:v>90.647482014388487</c:v>
                </c:pt>
                <c:pt idx="7">
                  <c:v>90.647482014388487</c:v>
                </c:pt>
                <c:pt idx="8">
                  <c:v>91.127098321342928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57-4DFB-89E4-FA9BB9D7EFC1}"/>
            </c:ext>
          </c:extLst>
        </c:ser>
        <c:ser>
          <c:idx val="5"/>
          <c:order val="5"/>
          <c:tx>
            <c:strRef>
              <c:f>'4.2'!$A$31</c:f>
              <c:strCache>
                <c:ptCount val="1"/>
                <c:pt idx="0">
                  <c:v>Attività professionali, scientifiche e tecniche</c:v>
                </c:pt>
              </c:strCache>
            </c:strRef>
          </c:tx>
          <c:marker>
            <c:symbol val="none"/>
          </c:marker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'4.2'!$B$31:$J$31</c:f>
              <c:numCache>
                <c:formatCode>0.0</c:formatCode>
                <c:ptCount val="9"/>
                <c:pt idx="0">
                  <c:v>100</c:v>
                </c:pt>
                <c:pt idx="1">
                  <c:v>97.826086956521735</c:v>
                </c:pt>
                <c:pt idx="2">
                  <c:v>97.282608695652172</c:v>
                </c:pt>
                <c:pt idx="3">
                  <c:v>98.641304347826093</c:v>
                </c:pt>
                <c:pt idx="4">
                  <c:v>96.467391304347828</c:v>
                </c:pt>
                <c:pt idx="5">
                  <c:v>99.456521739130437</c:v>
                </c:pt>
                <c:pt idx="6">
                  <c:v>97.826086956521735</c:v>
                </c:pt>
                <c:pt idx="7">
                  <c:v>101.08695652173914</c:v>
                </c:pt>
                <c:pt idx="8">
                  <c:v>98.91304347826086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57-4DFB-89E4-FA9BB9D7EFC1}"/>
            </c:ext>
          </c:extLst>
        </c:ser>
        <c:ser>
          <c:idx val="6"/>
          <c:order val="6"/>
          <c:tx>
            <c:strRef>
              <c:f>'4.2'!$A$36</c:f>
              <c:strCache>
                <c:ptCount val="1"/>
                <c:pt idx="0">
                  <c:v>Altre attività di servizi alla persona</c:v>
                </c:pt>
              </c:strCache>
            </c:strRef>
          </c:tx>
          <c:spPr>
            <a:ln>
              <a:solidFill>
                <a:srgbClr val="33CCFF"/>
              </a:solidFill>
            </a:ln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E-4C99-94C7-A18437EBA5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'4.2'!$B$36:$J$36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96</c:v>
                </c:pt>
                <c:pt idx="3">
                  <c:v>97.818181818181813</c:v>
                </c:pt>
                <c:pt idx="4">
                  <c:v>97.090909090909093</c:v>
                </c:pt>
                <c:pt idx="5">
                  <c:v>97.454545454545453</c:v>
                </c:pt>
                <c:pt idx="6">
                  <c:v>97.454545454545453</c:v>
                </c:pt>
                <c:pt idx="7">
                  <c:v>100.72727272727273</c:v>
                </c:pt>
                <c:pt idx="8">
                  <c:v>99.63636363636364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57-4DFB-89E4-FA9BB9D7EFC1}"/>
            </c:ext>
          </c:extLst>
        </c:ser>
        <c:ser>
          <c:idx val="7"/>
          <c:order val="7"/>
          <c:tx>
            <c:strRef>
              <c:f>'4.2'!$A$38</c:f>
              <c:strCache>
                <c:ptCount val="1"/>
                <c:pt idx="0">
                  <c:v>TOTALE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E-4C99-94C7-A18437EBA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'4.2'!$B$18:$J$18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'4.2'!$B$38:$J$38</c:f>
              <c:numCache>
                <c:formatCode>0.0</c:formatCode>
                <c:ptCount val="9"/>
                <c:pt idx="0">
                  <c:v>100</c:v>
                </c:pt>
                <c:pt idx="1">
                  <c:v>99.306952828079588</c:v>
                </c:pt>
                <c:pt idx="2">
                  <c:v>97.451374916163644</c:v>
                </c:pt>
                <c:pt idx="3">
                  <c:v>97.429018555779123</c:v>
                </c:pt>
                <c:pt idx="4">
                  <c:v>96.355913257321717</c:v>
                </c:pt>
                <c:pt idx="5">
                  <c:v>95.998211491169243</c:v>
                </c:pt>
                <c:pt idx="6">
                  <c:v>96.668902302705121</c:v>
                </c:pt>
                <c:pt idx="7">
                  <c:v>97.361949474625533</c:v>
                </c:pt>
                <c:pt idx="8">
                  <c:v>97.07131678962665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57-4DFB-89E4-FA9BB9D7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72448"/>
        <c:axId val="180073984"/>
      </c:lineChart>
      <c:catAx>
        <c:axId val="1800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80073984"/>
        <c:crossesAt val="100"/>
        <c:auto val="1"/>
        <c:lblAlgn val="ctr"/>
        <c:lblOffset val="100"/>
        <c:noMultiLvlLbl val="0"/>
      </c:catAx>
      <c:valAx>
        <c:axId val="180073984"/>
        <c:scaling>
          <c:orientation val="minMax"/>
          <c:max val="110"/>
          <c:min val="8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low"/>
        <c:crossAx val="18007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87253650775661"/>
          <c:y val="0.16216635239788746"/>
          <c:w val="0.2937037037037038"/>
          <c:h val="0.8285314065566179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/>
              <a:t>Composizione percentuale delle imprese attive per settore economico. Anno 2020</a:t>
            </a:r>
          </a:p>
        </c:rich>
      </c:tx>
      <c:layout>
        <c:manualLayout>
          <c:xMode val="edge"/>
          <c:yMode val="edge"/>
          <c:x val="0.16812347887290496"/>
          <c:y val="0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11819559140482"/>
          <c:y val="0.33153547022751667"/>
          <c:w val="0.62539673059573764"/>
          <c:h val="0.5950853771894806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6.8027219994004013E-3"/>
                  <c:y val="-6.1538444972489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1D-4676-9FAD-7AB75AAB8258}"/>
                </c:ext>
              </c:extLst>
            </c:dLbl>
            <c:dLbl>
              <c:idx val="4"/>
              <c:layout>
                <c:manualLayout>
                  <c:x val="5.515070820229103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D-4676-9FAD-7AB75AAB8258}"/>
                </c:ext>
              </c:extLst>
            </c:dLbl>
            <c:dLbl>
              <c:idx val="8"/>
              <c:layout>
                <c:manualLayout>
                  <c:x val="-5.2032520325203772E-2"/>
                  <c:y val="2.5210078473261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D-4676-9FAD-7AB75AAB8258}"/>
                </c:ext>
              </c:extLst>
            </c:dLbl>
            <c:dLbl>
              <c:idx val="9"/>
              <c:layout>
                <c:manualLayout>
                  <c:x val="-0.1674189019055545"/>
                  <c:y val="9.1359515790044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D-4676-9FAD-7AB75AAB8258}"/>
                </c:ext>
              </c:extLst>
            </c:dLbl>
            <c:dLbl>
              <c:idx val="10"/>
              <c:layout>
                <c:manualLayout>
                  <c:x val="-0.1681243926141885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D-4676-9FAD-7AB75AAB8258}"/>
                </c:ext>
              </c:extLst>
            </c:dLbl>
            <c:dLbl>
              <c:idx val="12"/>
              <c:layout>
                <c:manualLayout>
                  <c:x val="-3.5714290496851785E-2"/>
                  <c:y val="-3.07692224862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D-4676-9FAD-7AB75AAB8258}"/>
                </c:ext>
              </c:extLst>
            </c:dLbl>
            <c:dLbl>
              <c:idx val="13"/>
              <c:layout>
                <c:manualLayout>
                  <c:x val="-0.11564627398980683"/>
                  <c:y val="-9.91452724556777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D-4676-9FAD-7AB75AAB8258}"/>
                </c:ext>
              </c:extLst>
            </c:dLbl>
            <c:dLbl>
              <c:idx val="14"/>
              <c:layout>
                <c:manualLayout>
                  <c:x val="2.5510207497751292E-2"/>
                  <c:y val="-0.11282048244956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D-4676-9FAD-7AB75AAB82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('4.3'!$A$4,'4.3'!$A$6,'4.3'!$A$9:$A$21)</c:f>
              <c:strCache>
                <c:ptCount val="15"/>
                <c:pt idx="0">
                  <c:v>Agricoltura, silvicoltura,  pesca</c:v>
                </c:pt>
                <c:pt idx="1">
                  <c:v>Manifatturiero</c:v>
                </c:pt>
                <c:pt idx="2">
                  <c:v>Costruzioni</c:v>
                </c:pt>
                <c:pt idx="3">
                  <c:v>Commercio</c:v>
                </c:pt>
                <c:pt idx="4">
                  <c:v>Trasporto e magazzinaggio</c:v>
                </c:pt>
                <c:pt idx="5">
                  <c:v>Alloggi e ristorazione</c:v>
                </c:pt>
                <c:pt idx="6">
                  <c:v>ICT</c:v>
                </c:pt>
                <c:pt idx="7">
                  <c:v>Finanza e assicutazioni</c:v>
                </c:pt>
                <c:pt idx="8">
                  <c:v>Attività immobiliari</c:v>
                </c:pt>
                <c:pt idx="9">
                  <c:v>Attività professionali, scientifiche e tecniche</c:v>
                </c:pt>
                <c:pt idx="10">
                  <c:v>Noleggio, agenzie di viaggio, servizi alle imprese</c:v>
                </c:pt>
                <c:pt idx="11">
                  <c:v>Istruzione</c:v>
                </c:pt>
                <c:pt idx="12">
                  <c:v>Sanità e Assistenza </c:v>
                </c:pt>
                <c:pt idx="13">
                  <c:v>Attività artistiche, sport..</c:v>
                </c:pt>
                <c:pt idx="14">
                  <c:v>Altre attività di servizi alla persona</c:v>
                </c:pt>
              </c:strCache>
            </c:strRef>
          </c:cat>
          <c:val>
            <c:numRef>
              <c:f>('4.3'!$J$4,'4.3'!$J$6,'4.3'!$J$9:$J$21)</c:f>
              <c:numCache>
                <c:formatCode>General</c:formatCode>
                <c:ptCount val="15"/>
                <c:pt idx="0">
                  <c:v>201</c:v>
                </c:pt>
                <c:pt idx="1">
                  <c:v>355</c:v>
                </c:pt>
                <c:pt idx="2">
                  <c:v>448</c:v>
                </c:pt>
                <c:pt idx="3" formatCode="#,##0">
                  <c:v>1159</c:v>
                </c:pt>
                <c:pt idx="4">
                  <c:v>99</c:v>
                </c:pt>
                <c:pt idx="5">
                  <c:v>328</c:v>
                </c:pt>
                <c:pt idx="6">
                  <c:v>191</c:v>
                </c:pt>
                <c:pt idx="7">
                  <c:v>192</c:v>
                </c:pt>
                <c:pt idx="8">
                  <c:v>380</c:v>
                </c:pt>
                <c:pt idx="9">
                  <c:v>364</c:v>
                </c:pt>
                <c:pt idx="10">
                  <c:v>155</c:v>
                </c:pt>
                <c:pt idx="11">
                  <c:v>49</c:v>
                </c:pt>
                <c:pt idx="12">
                  <c:v>40</c:v>
                </c:pt>
                <c:pt idx="13">
                  <c:v>85</c:v>
                </c:pt>
                <c:pt idx="1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1D-4676-9FAD-7AB75AAB8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Composizione percentuale delle imprese artigiane per settore economico. Anno 2020</a:t>
            </a:r>
          </a:p>
        </c:rich>
      </c:tx>
      <c:layout>
        <c:manualLayout>
          <c:xMode val="edge"/>
          <c:yMode val="edge"/>
          <c:x val="0.17699887122045049"/>
          <c:y val="0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563047101449893"/>
          <c:y val="0.36686913338384547"/>
          <c:w val="0.62539673059573764"/>
          <c:h val="0.59508537718948062"/>
        </c:manualLayout>
      </c:layout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5.4922516445368656E-2"/>
                  <c:y val="0.117571635857921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0-4853-8885-56824C037E82}"/>
                </c:ext>
              </c:extLst>
            </c:dLbl>
            <c:dLbl>
              <c:idx val="4"/>
              <c:layout>
                <c:manualLayout>
                  <c:x val="0"/>
                  <c:y val="8.33333561169502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0-4853-8885-56824C037E82}"/>
                </c:ext>
              </c:extLst>
            </c:dLbl>
            <c:dLbl>
              <c:idx val="5"/>
              <c:layout>
                <c:manualLayout>
                  <c:x val="-0.10565240359218173"/>
                  <c:y val="0.10763891831772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0-4853-8885-56824C037E82}"/>
                </c:ext>
              </c:extLst>
            </c:dLbl>
            <c:dLbl>
              <c:idx val="7"/>
              <c:layout>
                <c:manualLayout>
                  <c:x val="-0.2198016531686357"/>
                  <c:y val="-1.8009072629876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0-4853-8885-56824C037E82}"/>
                </c:ext>
              </c:extLst>
            </c:dLbl>
            <c:dLbl>
              <c:idx val="8"/>
              <c:layout>
                <c:manualLayout>
                  <c:x val="-4.6487057580559855E-2"/>
                  <c:y val="-0.111111141489266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0-4853-8885-56824C037E8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('4.6'!$A$4,'4.6'!$A$6,'4.6'!$A$9:$A$13,'4.6'!$A$16:$A$17)</c:f>
              <c:strCache>
                <c:ptCount val="9"/>
                <c:pt idx="0">
                  <c:v>Agricoltura, silvicoltura,  pesca</c:v>
                </c:pt>
                <c:pt idx="1">
                  <c:v>Attività manifatturiere</c:v>
                </c:pt>
                <c:pt idx="2">
                  <c:v>Costruzioni</c:v>
                </c:pt>
                <c:pt idx="3">
                  <c:v>Commercio</c:v>
                </c:pt>
                <c:pt idx="4">
                  <c:v>Trasporto e magazzinaggio</c:v>
                </c:pt>
                <c:pt idx="5">
                  <c:v>Alloggio e di ristorazione</c:v>
                </c:pt>
                <c:pt idx="6">
                  <c:v>ICT</c:v>
                </c:pt>
                <c:pt idx="7">
                  <c:v>Attività professionali, scientifiche e tecniche</c:v>
                </c:pt>
                <c:pt idx="8">
                  <c:v>Noleggio, agenzie di viaggio, servizi alle imprese</c:v>
                </c:pt>
              </c:strCache>
            </c:strRef>
          </c:cat>
          <c:val>
            <c:numRef>
              <c:f>('4.6'!$D$4,'4.6'!$D$6,'4.6'!$D$9:$D$13,'4.6'!$D$16:$D$17)</c:f>
              <c:numCache>
                <c:formatCode>0.0</c:formatCode>
                <c:ptCount val="9"/>
                <c:pt idx="0">
                  <c:v>1.5384615384615385</c:v>
                </c:pt>
                <c:pt idx="1">
                  <c:v>18.461538461538463</c:v>
                </c:pt>
                <c:pt idx="2">
                  <c:v>28.942307692307693</c:v>
                </c:pt>
                <c:pt idx="3">
                  <c:v>4.8076923076923084</c:v>
                </c:pt>
                <c:pt idx="4">
                  <c:v>4.1346153846153841</c:v>
                </c:pt>
                <c:pt idx="5">
                  <c:v>5.4807692307692308</c:v>
                </c:pt>
                <c:pt idx="6">
                  <c:v>3.6538461538461542</c:v>
                </c:pt>
                <c:pt idx="7">
                  <c:v>3.0769230769230771</c:v>
                </c:pt>
                <c:pt idx="8">
                  <c:v>4.5192307692307692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0-4853-8885-56824C037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3.6774569845435985E-3"/>
                  <c:y val="0.228291441735725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84-406A-9919-80ED0BEF1B0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'4.8-9'!$A$22:$A$25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individuali</c:v>
                </c:pt>
                <c:pt idx="3">
                  <c:v>Altre forme</c:v>
                </c:pt>
              </c:strCache>
            </c:strRef>
          </c:cat>
          <c:val>
            <c:numRef>
              <c:f>'4.8-9'!$J$22:$J$25</c:f>
              <c:numCache>
                <c:formatCode>General</c:formatCode>
                <c:ptCount val="4"/>
                <c:pt idx="0" formatCode="#,##0">
                  <c:v>1451</c:v>
                </c:pt>
                <c:pt idx="1">
                  <c:v>840</c:v>
                </c:pt>
                <c:pt idx="2" formatCode="#,##0">
                  <c:v>1911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4-406A-9919-80ED0BEF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chemeClr val="tx1"/>
                </a:solidFill>
              </a:rPr>
              <a:t>Imprenditori per fascia d'età</a:t>
            </a:r>
          </a:p>
        </c:rich>
      </c:tx>
      <c:layout>
        <c:manualLayout>
          <c:xMode val="edge"/>
          <c:yMode val="edge"/>
          <c:x val="0.32751377952755917"/>
          <c:y val="1.3888888888888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FB-446B-8BC8-4A7D5DE67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C4D-45D5-91ED-E4B9DC502C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C4D-45D5-91ED-E4B9DC502C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4D-45D5-91ED-E4B9DC502C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C4D-45D5-91ED-E4B9DC502C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4D-45D5-91ED-E4B9DC502CC0}"/>
              </c:ext>
            </c:extLst>
          </c:dPt>
          <c:dLbls>
            <c:dLbl>
              <c:idx val="0"/>
              <c:layout>
                <c:manualLayout>
                  <c:x val="3.9483675018982534E-2"/>
                  <c:y val="6.43274853801169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B-446B-8BC8-4A7D5DE67818}"/>
                </c:ext>
              </c:extLst>
            </c:dLbl>
            <c:dLbl>
              <c:idx val="1"/>
              <c:layout>
                <c:manualLayout>
                  <c:x val="1.1111111111111115E-2"/>
                  <c:y val="-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D-45D5-91ED-E4B9DC502CC0}"/>
                </c:ext>
              </c:extLst>
            </c:dLbl>
            <c:dLbl>
              <c:idx val="2"/>
              <c:layout>
                <c:manualLayout>
                  <c:x val="1.2667778714448739E-2"/>
                  <c:y val="0.188596491228070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82600039459761"/>
                      <c:h val="0.1460233918128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C4D-45D5-91ED-E4B9DC502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'4.10-11'!$A$4:$A$9</c:f>
              <c:strCache>
                <c:ptCount val="6"/>
                <c:pt idx="0">
                  <c:v>* n.c.</c:v>
                </c:pt>
                <c:pt idx="1">
                  <c:v>&lt; 18 anni</c:v>
                </c:pt>
                <c:pt idx="2">
                  <c:v>da 18 a 29 anni</c:v>
                </c:pt>
                <c:pt idx="3">
                  <c:v>da 30 a 49 anni</c:v>
                </c:pt>
                <c:pt idx="4">
                  <c:v>da 50 a 69 anni</c:v>
                </c:pt>
                <c:pt idx="5">
                  <c:v>&gt;= 70 anni</c:v>
                </c:pt>
              </c:strCache>
            </c:strRef>
          </c:cat>
          <c:val>
            <c:numRef>
              <c:f>'4.10-11'!$E$4:$E$9</c:f>
              <c:numCache>
                <c:formatCode>#,##0.0</c:formatCode>
                <c:ptCount val="6"/>
                <c:pt idx="0">
                  <c:v>0.13259082471492972</c:v>
                </c:pt>
                <c:pt idx="1">
                  <c:v>1.3259082471492973E-2</c:v>
                </c:pt>
                <c:pt idx="2">
                  <c:v>3.1689207106868205</c:v>
                </c:pt>
                <c:pt idx="3">
                  <c:v>32.74993370458764</c:v>
                </c:pt>
                <c:pt idx="4">
                  <c:v>50.503845133916734</c:v>
                </c:pt>
                <c:pt idx="5">
                  <c:v>13.431450543622381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D-45D5-91ED-E4B9DC50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chemeClr val="tx1"/>
                </a:solidFill>
              </a:rPr>
              <a:t>Imprenditori per nazionalità.</a:t>
            </a:r>
            <a:r>
              <a:rPr lang="it-IT" sz="1100" b="1" baseline="0">
                <a:solidFill>
                  <a:schemeClr val="tx1"/>
                </a:solidFill>
              </a:rPr>
              <a:t> Anno 2020</a:t>
            </a:r>
            <a:endParaRPr lang="it-IT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5462091726005787"/>
          <c:y val="2.19321269051894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59-4333-B84F-2874761B8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59-4333-B84F-2874761B8C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59-4333-B84F-2874761B8C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59-4333-B84F-2874761B8C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59-4333-B84F-2874761B8C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959-4333-B84F-2874761B8C69}"/>
              </c:ext>
            </c:extLst>
          </c:dPt>
          <c:dLbls>
            <c:dLbl>
              <c:idx val="0"/>
              <c:layout>
                <c:manualLayout>
                  <c:x val="4.8595292331055424E-2"/>
                  <c:y val="6.43274853801169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9-4333-B84F-2874761B8C69}"/>
                </c:ext>
              </c:extLst>
            </c:dLbl>
            <c:dLbl>
              <c:idx val="1"/>
              <c:layout>
                <c:manualLayout>
                  <c:x val="-7.6967816380583406E-2"/>
                  <c:y val="8.62573099415205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9-4333-B84F-2874761B8C69}"/>
                </c:ext>
              </c:extLst>
            </c:dLbl>
            <c:dLbl>
              <c:idx val="2"/>
              <c:layout>
                <c:manualLayout>
                  <c:x val="1.8742190255830755E-2"/>
                  <c:y val="-5.70175438596491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9-4333-B84F-2874761B8C69}"/>
                </c:ext>
              </c:extLst>
            </c:dLbl>
            <c:dLbl>
              <c:idx val="3"/>
              <c:layout>
                <c:manualLayout>
                  <c:x val="2.4297646165527608E-2"/>
                  <c:y val="-0.11111111111111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9-4333-B84F-2874761B8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'4.10-11'!$A$31:$A$34</c:f>
              <c:strCache>
                <c:ptCount val="4"/>
                <c:pt idx="0">
                  <c:v>Comunitaria</c:v>
                </c:pt>
                <c:pt idx="1">
                  <c:v>Extra U.E.</c:v>
                </c:pt>
                <c:pt idx="2">
                  <c:v>Italiana</c:v>
                </c:pt>
                <c:pt idx="3">
                  <c:v>Non Classificata</c:v>
                </c:pt>
              </c:strCache>
            </c:strRef>
          </c:cat>
          <c:val>
            <c:numRef>
              <c:f>'4.10-11'!$E$31:$E$34</c:f>
              <c:numCache>
                <c:formatCode>#,##0.0</c:formatCode>
                <c:ptCount val="4"/>
                <c:pt idx="0">
                  <c:v>3.1026252983293556</c:v>
                </c:pt>
                <c:pt idx="1">
                  <c:v>10.527711482365421</c:v>
                </c:pt>
                <c:pt idx="2">
                  <c:v>86.157517899761331</c:v>
                </c:pt>
                <c:pt idx="3">
                  <c:v>0.21214531954388757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59-4333-B84F-2874761B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59528897685607"/>
          <c:y val="0.21574081364829398"/>
          <c:w val="0.68888888888889299"/>
          <c:h val="0.6527777777777823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9301429554315441"/>
                  <c:y val="-1.0719094895746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A4-4A1D-9E84-4BBEB41D2138}"/>
                </c:ext>
              </c:extLst>
            </c:dLbl>
            <c:dLbl>
              <c:idx val="3"/>
              <c:layout>
                <c:manualLayout>
                  <c:x val="0.20779881966808941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4-4A1D-9E84-4BBEB41D21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'4.16-17'!$B$20:$B$27</c:f>
              <c:strCache>
                <c:ptCount val="8"/>
                <c:pt idx="0">
                  <c:v>minore o uguale a zero euro</c:v>
                </c:pt>
                <c:pt idx="1">
                  <c:v>da 0 a 10.000 euro</c:v>
                </c:pt>
                <c:pt idx="2">
                  <c:v>da 10.000 a 15.000 euro</c:v>
                </c:pt>
                <c:pt idx="3">
                  <c:v>da 15.000 a 26.000 euro</c:v>
                </c:pt>
                <c:pt idx="4">
                  <c:v>da 26.000 a 55.000 euro</c:v>
                </c:pt>
                <c:pt idx="5">
                  <c:v>da 55.000 a 75.000 euro</c:v>
                </c:pt>
                <c:pt idx="6">
                  <c:v>da 75.000 a 120.000 euro</c:v>
                </c:pt>
                <c:pt idx="7">
                  <c:v>oltre 120000 euro</c:v>
                </c:pt>
              </c:strCache>
            </c:strRef>
          </c:cat>
          <c:val>
            <c:numRef>
              <c:f>'4.16-17'!$H$20:$H$27</c:f>
              <c:numCache>
                <c:formatCode>#,##0</c:formatCode>
                <c:ptCount val="8"/>
                <c:pt idx="0">
                  <c:v>5</c:v>
                </c:pt>
                <c:pt idx="1">
                  <c:v>8331</c:v>
                </c:pt>
                <c:pt idx="2">
                  <c:v>4118</c:v>
                </c:pt>
                <c:pt idx="3">
                  <c:v>12780</c:v>
                </c:pt>
                <c:pt idx="4">
                  <c:v>10469</c:v>
                </c:pt>
                <c:pt idx="5" formatCode="General">
                  <c:v>1310</c:v>
                </c:pt>
                <c:pt idx="6" formatCode="General">
                  <c:v>996</c:v>
                </c:pt>
                <c:pt idx="7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4-4A1D-9E84-4BBEB41D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4803149606299224" l="0.70866141732283483" r="0.70866141732283483" t="0.74803149606299224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1666666666667"/>
          <c:y val="0.178240740740742"/>
          <c:w val="0.68888888888889321"/>
          <c:h val="0.6527777777777825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7931382938291201E-2"/>
                  <c:y val="-1.4769580134771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D2-4D9F-9092-33EAA7883E00}"/>
                </c:ext>
              </c:extLst>
            </c:dLbl>
            <c:dLbl>
              <c:idx val="1"/>
              <c:layout>
                <c:manualLayout>
                  <c:x val="0.15333726810554141"/>
                  <c:y val="-6.6305630291511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D2-4D9F-9092-33EAA7883E00}"/>
                </c:ext>
              </c:extLst>
            </c:dLbl>
            <c:dLbl>
              <c:idx val="3"/>
              <c:layout>
                <c:manualLayout>
                  <c:x val="1.1744261833042682E-2"/>
                  <c:y val="0.176999015748032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2-4D9F-9092-33EAA7883E00}"/>
                </c:ext>
              </c:extLst>
            </c:dLbl>
            <c:dLbl>
              <c:idx val="4"/>
              <c:layout>
                <c:manualLayout>
                  <c:x val="1.5903574133770335E-2"/>
                  <c:y val="2.2551509186351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2-4D9F-9092-33EAA7883E00}"/>
                </c:ext>
              </c:extLst>
            </c:dLbl>
            <c:dLbl>
              <c:idx val="6"/>
              <c:layout>
                <c:manualLayout>
                  <c:x val="-4.6021721731120915E-2"/>
                  <c:y val="-3.2895778309842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2-4D9F-9092-33EAA7883E00}"/>
                </c:ext>
              </c:extLst>
            </c:dLbl>
            <c:dLbl>
              <c:idx val="7"/>
              <c:layout>
                <c:manualLayout>
                  <c:x val="1.1357183418512367E-3"/>
                  <c:y val="-7.3136359522457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2-4D9F-9092-33EAA7883E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'4.16-17'!$B$81:$B$87</c:f>
              <c:strCache>
                <c:ptCount val="7"/>
                <c:pt idx="0">
                  <c:v>da 0 a 10.000 euro</c:v>
                </c:pt>
                <c:pt idx="1">
                  <c:v>da 10.000 a 15.000 euro</c:v>
                </c:pt>
                <c:pt idx="2">
                  <c:v>da 15.000 a 26.000 euro</c:v>
                </c:pt>
                <c:pt idx="3">
                  <c:v>da 26.000 a 55.000 euro</c:v>
                </c:pt>
                <c:pt idx="4">
                  <c:v>da 55.000 a 75.000 euro</c:v>
                </c:pt>
                <c:pt idx="5">
                  <c:v>da 75.000 a 120.000 euro</c:v>
                </c:pt>
                <c:pt idx="6">
                  <c:v>oltre 120000 euro</c:v>
                </c:pt>
              </c:strCache>
            </c:strRef>
          </c:cat>
          <c:val>
            <c:numRef>
              <c:f>'4.16-17'!$H$81:$H$87</c:f>
              <c:numCache>
                <c:formatCode>#,##0</c:formatCode>
                <c:ptCount val="7"/>
                <c:pt idx="0">
                  <c:v>36896938</c:v>
                </c:pt>
                <c:pt idx="1">
                  <c:v>51691032</c:v>
                </c:pt>
                <c:pt idx="2">
                  <c:v>264009859</c:v>
                </c:pt>
                <c:pt idx="3">
                  <c:v>364446762</c:v>
                </c:pt>
                <c:pt idx="4">
                  <c:v>83684243</c:v>
                </c:pt>
                <c:pt idx="5">
                  <c:v>90767944</c:v>
                </c:pt>
                <c:pt idx="6">
                  <c:v>105543615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D2-4D9F-9092-33EAA7883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'4.16-17'!$E$4:$H$4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'4.16-17'!$E$5:$H$5</c:f>
              <c:numCache>
                <c:formatCode>#,##0</c:formatCode>
                <c:ptCount val="4"/>
                <c:pt idx="0">
                  <c:v>37861</c:v>
                </c:pt>
                <c:pt idx="1">
                  <c:v>38757</c:v>
                </c:pt>
                <c:pt idx="2">
                  <c:v>38846</c:v>
                </c:pt>
                <c:pt idx="3">
                  <c:v>39166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F-470F-BC8E-4820657B6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43392"/>
        <c:axId val="182449280"/>
      </c:barChart>
      <c:catAx>
        <c:axId val="1824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449280"/>
        <c:crosses val="autoZero"/>
        <c:auto val="1"/>
        <c:lblAlgn val="ctr"/>
        <c:lblOffset val="100"/>
        <c:noMultiLvlLbl val="0"/>
      </c:catAx>
      <c:valAx>
        <c:axId val="182449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2443392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CC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'4.18-19'!$B$3:$G$3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'4.18-19'!$B$13:$G$13</c:f>
              <c:numCache>
                <c:formatCode>General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43</c:v>
                </c:pt>
                <c:pt idx="3">
                  <c:v>45</c:v>
                </c:pt>
                <c:pt idx="4">
                  <c:v>56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D-4FA5-AF26-E9AEEE2A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94336"/>
        <c:axId val="182495872"/>
      </c:barChart>
      <c:catAx>
        <c:axId val="1824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495872"/>
        <c:crosses val="autoZero"/>
        <c:auto val="1"/>
        <c:lblAlgn val="ctr"/>
        <c:lblOffset val="100"/>
        <c:noMultiLvlLbl val="0"/>
      </c:catAx>
      <c:valAx>
        <c:axId val="18249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82494336"/>
        <c:crosses val="autoZero"/>
        <c:crossBetween val="between"/>
        <c:majorUnit val="1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CC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'4.18-19'!$B$3:$G$3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'4.18-19'!$B$63:$G$63</c:f>
              <c:numCache>
                <c:formatCode>#,##0</c:formatCode>
                <c:ptCount val="6"/>
                <c:pt idx="0">
                  <c:v>1143</c:v>
                </c:pt>
                <c:pt idx="1">
                  <c:v>1187</c:v>
                </c:pt>
                <c:pt idx="2">
                  <c:v>1249</c:v>
                </c:pt>
                <c:pt idx="3">
                  <c:v>1266</c:v>
                </c:pt>
                <c:pt idx="4">
                  <c:v>1312</c:v>
                </c:pt>
                <c:pt idx="5">
                  <c:v>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9-4034-BC86-F2B83265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24160"/>
        <c:axId val="182534144"/>
      </c:barChart>
      <c:catAx>
        <c:axId val="1825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4144"/>
        <c:crosses val="autoZero"/>
        <c:auto val="1"/>
        <c:lblAlgn val="ctr"/>
        <c:lblOffset val="100"/>
        <c:noMultiLvlLbl val="0"/>
      </c:catAx>
      <c:valAx>
        <c:axId val="182534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25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'4.18-19'!$F$3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'4.18-19'!$A$4:$A$12</c:f>
              <c:strCache>
                <c:ptCount val="9"/>
                <c:pt idx="0">
                  <c:v>Alberghi 4 stelle</c:v>
                </c:pt>
                <c:pt idx="1">
                  <c:v>Alberghi 3 stelle</c:v>
                </c:pt>
                <c:pt idx="2">
                  <c:v>Alberghi 2 stelle</c:v>
                </c:pt>
                <c:pt idx="3">
                  <c:v>Bed &amp;Breakfast</c:v>
                </c:pt>
                <c:pt idx="4">
                  <c:v>Agriturismi</c:v>
                </c:pt>
                <c:pt idx="5">
                  <c:v>Affittacamere</c:v>
                </c:pt>
                <c:pt idx="6">
                  <c:v>Strutture a carattere sociale</c:v>
                </c:pt>
                <c:pt idx="7">
                  <c:v>Unità abitative ammobil. ad uso turistico</c:v>
                </c:pt>
                <c:pt idx="8">
                  <c:v>Locazioni turistiche (breve termine)</c:v>
                </c:pt>
              </c:strCache>
            </c:strRef>
          </c:cat>
          <c:val>
            <c:numRef>
              <c:f>'4.18-19'!$F$4:$F$12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16</c:v>
                </c:pt>
                <c:pt idx="4">
                  <c:v>1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F-4515-85D3-CB3046AFF3ED}"/>
            </c:ext>
          </c:extLst>
        </c:ser>
        <c:ser>
          <c:idx val="1"/>
          <c:order val="1"/>
          <c:tx>
            <c:strRef>
              <c:f>'4.18-19'!$G$3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'4.18-19'!$A$4:$A$12</c:f>
              <c:strCache>
                <c:ptCount val="9"/>
                <c:pt idx="0">
                  <c:v>Alberghi 4 stelle</c:v>
                </c:pt>
                <c:pt idx="1">
                  <c:v>Alberghi 3 stelle</c:v>
                </c:pt>
                <c:pt idx="2">
                  <c:v>Alberghi 2 stelle</c:v>
                </c:pt>
                <c:pt idx="3">
                  <c:v>Bed &amp;Breakfast</c:v>
                </c:pt>
                <c:pt idx="4">
                  <c:v>Agriturismi</c:v>
                </c:pt>
                <c:pt idx="5">
                  <c:v>Affittacamere</c:v>
                </c:pt>
                <c:pt idx="6">
                  <c:v>Strutture a carattere sociale</c:v>
                </c:pt>
                <c:pt idx="7">
                  <c:v>Unità abitative ammobil. ad uso turistico</c:v>
                </c:pt>
                <c:pt idx="8">
                  <c:v>Locazioni turistiche (breve termine)</c:v>
                </c:pt>
              </c:strCache>
            </c:strRef>
          </c:cat>
          <c:val>
            <c:numRef>
              <c:f>'4.18-19'!$G$4:$G$12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18</c:v>
                </c:pt>
                <c:pt idx="4">
                  <c:v>1</c:v>
                </c:pt>
                <c:pt idx="5">
                  <c:v>13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F-4515-85D3-CB3046AF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82579200"/>
        <c:axId val="182580736"/>
      </c:barChart>
      <c:catAx>
        <c:axId val="18257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580736"/>
        <c:crosses val="autoZero"/>
        <c:auto val="1"/>
        <c:lblAlgn val="ctr"/>
        <c:lblOffset val="100"/>
        <c:noMultiLvlLbl val="0"/>
      </c:catAx>
      <c:valAx>
        <c:axId val="182580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82579200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24130732621077966"/>
          <c:y val="0.892606852237116"/>
          <c:w val="0.42886507443830935"/>
          <c:h val="8.06372949200747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'4.18-19'!$F$53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'4.18-19'!$A$54:$A$62</c:f>
              <c:strCache>
                <c:ptCount val="9"/>
                <c:pt idx="0">
                  <c:v>Alberghi 4 stelle</c:v>
                </c:pt>
                <c:pt idx="1">
                  <c:v>Alberghi 3 stelle</c:v>
                </c:pt>
                <c:pt idx="2">
                  <c:v>Alberghi 2 stelle</c:v>
                </c:pt>
                <c:pt idx="3">
                  <c:v>Bed &amp;Breakfast</c:v>
                </c:pt>
                <c:pt idx="4">
                  <c:v>Agriturismi</c:v>
                </c:pt>
                <c:pt idx="5">
                  <c:v>Affittacamere</c:v>
                </c:pt>
                <c:pt idx="6">
                  <c:v>Strutture a carattere sociale</c:v>
                </c:pt>
                <c:pt idx="7">
                  <c:v>Unità abitative ammobil. ad uso turistico</c:v>
                </c:pt>
                <c:pt idx="8">
                  <c:v>Locazioni turistiche (breve termine)</c:v>
                </c:pt>
              </c:strCache>
            </c:strRef>
          </c:cat>
          <c:val>
            <c:numRef>
              <c:f>'4.18-19'!$F$54:$F$62</c:f>
              <c:numCache>
                <c:formatCode>General</c:formatCode>
                <c:ptCount val="9"/>
                <c:pt idx="0">
                  <c:v>460</c:v>
                </c:pt>
                <c:pt idx="1">
                  <c:v>313</c:v>
                </c:pt>
                <c:pt idx="2">
                  <c:v>48</c:v>
                </c:pt>
                <c:pt idx="3">
                  <c:v>75</c:v>
                </c:pt>
                <c:pt idx="4">
                  <c:v>25</c:v>
                </c:pt>
                <c:pt idx="5">
                  <c:v>87</c:v>
                </c:pt>
                <c:pt idx="6">
                  <c:v>255</c:v>
                </c:pt>
                <c:pt idx="7">
                  <c:v>40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8-4373-AD27-A366606724FF}"/>
            </c:ext>
          </c:extLst>
        </c:ser>
        <c:ser>
          <c:idx val="1"/>
          <c:order val="1"/>
          <c:tx>
            <c:strRef>
              <c:f>'4.18-19'!$G$53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'4.18-19'!$A$54:$A$62</c:f>
              <c:strCache>
                <c:ptCount val="9"/>
                <c:pt idx="0">
                  <c:v>Alberghi 4 stelle</c:v>
                </c:pt>
                <c:pt idx="1">
                  <c:v>Alberghi 3 stelle</c:v>
                </c:pt>
                <c:pt idx="2">
                  <c:v>Alberghi 2 stelle</c:v>
                </c:pt>
                <c:pt idx="3">
                  <c:v>Bed &amp;Breakfast</c:v>
                </c:pt>
                <c:pt idx="4">
                  <c:v>Agriturismi</c:v>
                </c:pt>
                <c:pt idx="5">
                  <c:v>Affittacamere</c:v>
                </c:pt>
                <c:pt idx="6">
                  <c:v>Strutture a carattere sociale</c:v>
                </c:pt>
                <c:pt idx="7">
                  <c:v>Unità abitative ammobil. ad uso turistico</c:v>
                </c:pt>
                <c:pt idx="8">
                  <c:v>Locazioni turistiche (breve termine)</c:v>
                </c:pt>
              </c:strCache>
            </c:strRef>
          </c:cat>
          <c:val>
            <c:numRef>
              <c:f>'4.18-19'!$G$54:$G$62</c:f>
              <c:numCache>
                <c:formatCode>General</c:formatCode>
                <c:ptCount val="9"/>
                <c:pt idx="0">
                  <c:v>460</c:v>
                </c:pt>
                <c:pt idx="1">
                  <c:v>313</c:v>
                </c:pt>
                <c:pt idx="2">
                  <c:v>48</c:v>
                </c:pt>
                <c:pt idx="3">
                  <c:v>85</c:v>
                </c:pt>
                <c:pt idx="4">
                  <c:v>25</c:v>
                </c:pt>
                <c:pt idx="5">
                  <c:v>91</c:v>
                </c:pt>
                <c:pt idx="6">
                  <c:v>255</c:v>
                </c:pt>
                <c:pt idx="7">
                  <c:v>54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88-4373-AD27-A36660672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82606848"/>
        <c:axId val="182629120"/>
      </c:barChart>
      <c:catAx>
        <c:axId val="18260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629120"/>
        <c:crosses val="autoZero"/>
        <c:auto val="1"/>
        <c:lblAlgn val="ctr"/>
        <c:lblOffset val="100"/>
        <c:noMultiLvlLbl val="0"/>
      </c:catAx>
      <c:valAx>
        <c:axId val="18262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82606848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29017109845111361"/>
          <c:y val="0.87407626987803"/>
          <c:w val="0.44440567909262696"/>
          <c:h val="9.455118110236221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 baseline="0"/>
              <a:t>ARRIVI di turisti. Anni 2013-2020</a:t>
            </a:r>
            <a:endParaRPr lang="it-IT" sz="1200"/>
          </a:p>
        </c:rich>
      </c:tx>
      <c:layout>
        <c:manualLayout>
          <c:xMode val="edge"/>
          <c:yMode val="edge"/>
          <c:x val="0.282839241868959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083376439258965"/>
          <c:w val="0.90171151896216251"/>
          <c:h val="0.60088672930753551"/>
        </c:manualLayout>
      </c:layout>
      <c:lineChart>
        <c:grouping val="standard"/>
        <c:varyColors val="0"/>
        <c:ser>
          <c:idx val="0"/>
          <c:order val="0"/>
          <c:tx>
            <c:strRef>
              <c:f>'4.20-22'!$B$4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800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'4.20-22'!$A$11:$A$18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'4.20-22'!$B$11:$B$18</c:f>
              <c:numCache>
                <c:formatCode>#,##0</c:formatCode>
                <c:ptCount val="8"/>
                <c:pt idx="0">
                  <c:v>29377</c:v>
                </c:pt>
                <c:pt idx="1">
                  <c:v>29815</c:v>
                </c:pt>
                <c:pt idx="2">
                  <c:v>30515</c:v>
                </c:pt>
                <c:pt idx="3">
                  <c:v>32130</c:v>
                </c:pt>
                <c:pt idx="4">
                  <c:v>34411</c:v>
                </c:pt>
                <c:pt idx="5">
                  <c:v>36272</c:v>
                </c:pt>
                <c:pt idx="6">
                  <c:v>35117</c:v>
                </c:pt>
                <c:pt idx="7">
                  <c:v>20633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6-431F-AAC6-D32B7B961A45}"/>
            </c:ext>
          </c:extLst>
        </c:ser>
        <c:ser>
          <c:idx val="1"/>
          <c:order val="1"/>
          <c:tx>
            <c:strRef>
              <c:f>'4.20-22'!$C$4</c:f>
              <c:strCache>
                <c:ptCount val="1"/>
                <c:pt idx="0">
                  <c:v>Estero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1.7522435954849321E-2"/>
                  <c:y val="-5.5079506267175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9-43C9-8BAC-685A30861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'4.20-22'!$A$11:$A$18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'4.20-22'!$C$11:$C$18</c:f>
              <c:numCache>
                <c:formatCode>#,##0</c:formatCode>
                <c:ptCount val="8"/>
                <c:pt idx="0">
                  <c:v>17989</c:v>
                </c:pt>
                <c:pt idx="1">
                  <c:v>17087</c:v>
                </c:pt>
                <c:pt idx="2">
                  <c:v>19734</c:v>
                </c:pt>
                <c:pt idx="3">
                  <c:v>21586</c:v>
                </c:pt>
                <c:pt idx="4">
                  <c:v>21171</c:v>
                </c:pt>
                <c:pt idx="5">
                  <c:v>21966</c:v>
                </c:pt>
                <c:pt idx="6">
                  <c:v>20393</c:v>
                </c:pt>
                <c:pt idx="7">
                  <c:v>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6-431F-AAC6-D32B7B961A45}"/>
            </c:ext>
          </c:extLst>
        </c:ser>
        <c:ser>
          <c:idx val="2"/>
          <c:order val="2"/>
          <c:tx>
            <c:strRef>
              <c:f>'4.20-22'!$D$4</c:f>
              <c:strCache>
                <c:ptCount val="1"/>
                <c:pt idx="0">
                  <c:v>Totale 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'4.20-22'!$A$11:$A$18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'4.20-22'!$D$11:$D$18</c:f>
              <c:numCache>
                <c:formatCode>#,##0</c:formatCode>
                <c:ptCount val="8"/>
                <c:pt idx="0">
                  <c:v>47366</c:v>
                </c:pt>
                <c:pt idx="1">
                  <c:v>46902</c:v>
                </c:pt>
                <c:pt idx="2">
                  <c:v>50249</c:v>
                </c:pt>
                <c:pt idx="3">
                  <c:v>53716</c:v>
                </c:pt>
                <c:pt idx="4">
                  <c:v>55582</c:v>
                </c:pt>
                <c:pt idx="5">
                  <c:v>58238</c:v>
                </c:pt>
                <c:pt idx="6">
                  <c:v>55510</c:v>
                </c:pt>
                <c:pt idx="7">
                  <c:v>25426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6-431F-AAC6-D32B7B96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65440"/>
        <c:axId val="182766976"/>
      </c:lineChart>
      <c:catAx>
        <c:axId val="1827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766976"/>
        <c:crosses val="autoZero"/>
        <c:auto val="1"/>
        <c:lblAlgn val="ctr"/>
        <c:lblOffset val="100"/>
        <c:noMultiLvlLbl val="0"/>
      </c:catAx>
      <c:valAx>
        <c:axId val="182766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8276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PRESENZE</a:t>
            </a:r>
            <a:r>
              <a:rPr lang="it-IT" baseline="0"/>
              <a:t> di turisti. Anni 2013-2020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8804447840684038"/>
          <c:w val="0.8884660098116004"/>
          <c:h val="0.57367561029200598"/>
        </c:manualLayout>
      </c:layout>
      <c:lineChart>
        <c:grouping val="standard"/>
        <c:varyColors val="0"/>
        <c:ser>
          <c:idx val="0"/>
          <c:order val="0"/>
          <c:tx>
            <c:strRef>
              <c:f>'4.20-22'!$B$4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800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'4.20-22'!$A$30:$A$37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'4.20-22'!$B$30:$B$37</c:f>
              <c:numCache>
                <c:formatCode>#,##0</c:formatCode>
                <c:ptCount val="8"/>
                <c:pt idx="0">
                  <c:v>67609</c:v>
                </c:pt>
                <c:pt idx="1">
                  <c:v>60799</c:v>
                </c:pt>
                <c:pt idx="2">
                  <c:v>63151</c:v>
                </c:pt>
                <c:pt idx="3">
                  <c:v>68282</c:v>
                </c:pt>
                <c:pt idx="4">
                  <c:v>76557</c:v>
                </c:pt>
                <c:pt idx="5">
                  <c:v>74850</c:v>
                </c:pt>
                <c:pt idx="6">
                  <c:v>73418</c:v>
                </c:pt>
                <c:pt idx="7">
                  <c:v>59653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1-4274-9DB2-D1E2C9D5ED8A}"/>
            </c:ext>
          </c:extLst>
        </c:ser>
        <c:ser>
          <c:idx val="1"/>
          <c:order val="1"/>
          <c:tx>
            <c:strRef>
              <c:f>'4.20-22'!$C$4</c:f>
              <c:strCache>
                <c:ptCount val="1"/>
                <c:pt idx="0">
                  <c:v>Estero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'4.20-22'!$A$30:$A$37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'4.20-22'!$C$30:$C$37</c:f>
              <c:numCache>
                <c:formatCode>#,##0</c:formatCode>
                <c:ptCount val="8"/>
                <c:pt idx="0">
                  <c:v>49987</c:v>
                </c:pt>
                <c:pt idx="1">
                  <c:v>41598</c:v>
                </c:pt>
                <c:pt idx="2">
                  <c:v>50188</c:v>
                </c:pt>
                <c:pt idx="3">
                  <c:v>52822</c:v>
                </c:pt>
                <c:pt idx="4">
                  <c:v>60608</c:v>
                </c:pt>
                <c:pt idx="5">
                  <c:v>60763</c:v>
                </c:pt>
                <c:pt idx="6">
                  <c:v>64476</c:v>
                </c:pt>
                <c:pt idx="7">
                  <c:v>18710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1-4274-9DB2-D1E2C9D5ED8A}"/>
            </c:ext>
          </c:extLst>
        </c:ser>
        <c:ser>
          <c:idx val="2"/>
          <c:order val="2"/>
          <c:tx>
            <c:strRef>
              <c:f>'4.20-22'!$D$4</c:f>
              <c:strCache>
                <c:ptCount val="1"/>
                <c:pt idx="0">
                  <c:v>Totale 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'4.20-22'!$A$30:$A$37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'4.20-22'!$D$30:$D$37</c:f>
              <c:numCache>
                <c:formatCode>#,##0</c:formatCode>
                <c:ptCount val="8"/>
                <c:pt idx="0">
                  <c:v>117596</c:v>
                </c:pt>
                <c:pt idx="1">
                  <c:v>102397</c:v>
                </c:pt>
                <c:pt idx="2">
                  <c:v>113339</c:v>
                </c:pt>
                <c:pt idx="3">
                  <c:v>121104</c:v>
                </c:pt>
                <c:pt idx="4">
                  <c:v>137165</c:v>
                </c:pt>
                <c:pt idx="5">
                  <c:v>135613</c:v>
                </c:pt>
                <c:pt idx="6">
                  <c:v>137894</c:v>
                </c:pt>
                <c:pt idx="7">
                  <c:v>78363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1-4274-9DB2-D1E2C9D5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608"/>
        <c:axId val="182894976"/>
      </c:lineChart>
      <c:catAx>
        <c:axId val="1828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894976"/>
        <c:crosses val="autoZero"/>
        <c:auto val="1"/>
        <c:lblAlgn val="ctr"/>
        <c:lblOffset val="100"/>
        <c:noMultiLvlLbl val="0"/>
      </c:catAx>
      <c:valAx>
        <c:axId val="18289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82868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4598053561887"/>
          <c:y val="0.9103696982115157"/>
          <c:w val="0.42397079455977843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it-IT"/>
    </a:p>
  </c:txPr>
  <c:printSettings>
    <c:headerFooter/>
    <c:pageMargins b="0.75000000000000333" l="0.70000000000000062" r="0.70000000000000062" t="1.3149999999999935" header="0.30000000000000032" footer="0.30000000000000032"/>
    <c:pageSetup paperSize="9"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PRESENZE</a:t>
            </a:r>
            <a:r>
              <a:rPr lang="it-IT" sz="1100" b="1" baseline="0"/>
              <a:t> per provenienza. Anno 2020</a:t>
            </a:r>
            <a:endParaRPr lang="it-IT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E6-4312-910A-61F30D27D24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FE6-4312-910A-61F30D27D2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'4.20-22'!$H$23:$I$23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f>'4.20-22'!$H$37:$I$37</c:f>
              <c:numCache>
                <c:formatCode>0.0</c:formatCode>
                <c:ptCount val="2"/>
                <c:pt idx="0">
                  <c:v>76.123936041243951</c:v>
                </c:pt>
                <c:pt idx="1">
                  <c:v>23.876063958756045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6-4312-910A-61F30D27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ARRIVI</a:t>
            </a:r>
            <a:r>
              <a:rPr lang="it-IT" sz="1100" b="1" baseline="0"/>
              <a:t> per provenienza. Anno 2020</a:t>
            </a:r>
            <a:endParaRPr lang="it-IT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01-421C-BF2C-BB288EE2B5D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01-421C-BF2C-BB288EE2B5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'4.20-22'!$H$4:$I$4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f>'4.20-22'!$H$18:$I$18</c:f>
              <c:numCache>
                <c:formatCode>0.0</c:formatCode>
                <c:ptCount val="2"/>
                <c:pt idx="0">
                  <c:v>81.149217336584599</c:v>
                </c:pt>
                <c:pt idx="1">
                  <c:v>18.850782663415401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1-421C-BF2C-BB288EE2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 baseline="0"/>
              <a:t>PRESENZE  di turisti italiani e stranieri per mese. Anno 2020</a:t>
            </a:r>
            <a:endParaRPr lang="it-IT" sz="1100"/>
          </a:p>
        </c:rich>
      </c:tx>
      <c:layout>
        <c:manualLayout>
          <c:xMode val="edge"/>
          <c:yMode val="edge"/>
          <c:x val="0.211316540331369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083376439258965"/>
          <c:w val="0.90171151896216251"/>
          <c:h val="0.60088672930753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'4.24'!$F$5</c:f>
              <c:strCache>
                <c:ptCount val="1"/>
                <c:pt idx="0">
                  <c:v>Italiani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'4.24'!$F$45:$F$56</c:f>
              <c:numCache>
                <c:formatCode>#,##0</c:formatCode>
                <c:ptCount val="12"/>
                <c:pt idx="0">
                  <c:v>7168</c:v>
                </c:pt>
                <c:pt idx="1">
                  <c:v>8163</c:v>
                </c:pt>
                <c:pt idx="2">
                  <c:v>1782</c:v>
                </c:pt>
                <c:pt idx="3">
                  <c:v>891</c:v>
                </c:pt>
                <c:pt idx="4">
                  <c:v>2730</c:v>
                </c:pt>
                <c:pt idx="5">
                  <c:v>4173</c:v>
                </c:pt>
                <c:pt idx="6">
                  <c:v>5040</c:v>
                </c:pt>
                <c:pt idx="7">
                  <c:v>5690</c:v>
                </c:pt>
                <c:pt idx="8">
                  <c:v>7261</c:v>
                </c:pt>
                <c:pt idx="9">
                  <c:v>7370</c:v>
                </c:pt>
                <c:pt idx="10">
                  <c:v>5110</c:v>
                </c:pt>
                <c:pt idx="11">
                  <c:v>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65D-9814-D2F52D1A587E}"/>
            </c:ext>
          </c:extLst>
        </c:ser>
        <c:ser>
          <c:idx val="1"/>
          <c:order val="1"/>
          <c:tx>
            <c:strRef>
              <c:f>'4.24'!$G$5</c:f>
              <c:strCache>
                <c:ptCount val="1"/>
                <c:pt idx="0">
                  <c:v>Stranieri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'4.24'!$G$45:$G$56</c:f>
              <c:numCache>
                <c:formatCode>#,##0</c:formatCode>
                <c:ptCount val="12"/>
                <c:pt idx="0">
                  <c:v>4816</c:v>
                </c:pt>
                <c:pt idx="1">
                  <c:v>4417</c:v>
                </c:pt>
                <c:pt idx="2">
                  <c:v>523</c:v>
                </c:pt>
                <c:pt idx="3">
                  <c:v>85</c:v>
                </c:pt>
                <c:pt idx="4">
                  <c:v>333</c:v>
                </c:pt>
                <c:pt idx="5">
                  <c:v>695</c:v>
                </c:pt>
                <c:pt idx="6">
                  <c:v>1344</c:v>
                </c:pt>
                <c:pt idx="7">
                  <c:v>2626</c:v>
                </c:pt>
                <c:pt idx="8">
                  <c:v>1563</c:v>
                </c:pt>
                <c:pt idx="9">
                  <c:v>1042</c:v>
                </c:pt>
                <c:pt idx="10">
                  <c:v>668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9-465D-9814-D2F52D1A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082368"/>
        <c:axId val="181096448"/>
      </c:barChart>
      <c:lineChart>
        <c:grouping val="standard"/>
        <c:varyColors val="0"/>
        <c:ser>
          <c:idx val="2"/>
          <c:order val="2"/>
          <c:tx>
            <c:strRef>
              <c:f>'4.24'!$H$5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'4.24'!$B$45:$B$56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'4.24'!$H$45:$H$56</c:f>
              <c:numCache>
                <c:formatCode>#,##0</c:formatCode>
                <c:ptCount val="12"/>
                <c:pt idx="0">
                  <c:v>11984</c:v>
                </c:pt>
                <c:pt idx="1">
                  <c:v>12580</c:v>
                </c:pt>
                <c:pt idx="2">
                  <c:v>2305</c:v>
                </c:pt>
                <c:pt idx="3">
                  <c:v>976</c:v>
                </c:pt>
                <c:pt idx="4">
                  <c:v>3063</c:v>
                </c:pt>
                <c:pt idx="5">
                  <c:v>4868</c:v>
                </c:pt>
                <c:pt idx="6">
                  <c:v>6384</c:v>
                </c:pt>
                <c:pt idx="7">
                  <c:v>8316</c:v>
                </c:pt>
                <c:pt idx="8">
                  <c:v>8824</c:v>
                </c:pt>
                <c:pt idx="9">
                  <c:v>8412</c:v>
                </c:pt>
                <c:pt idx="10">
                  <c:v>5778</c:v>
                </c:pt>
                <c:pt idx="11">
                  <c:v>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9-465D-9814-D2F52D1A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82368"/>
        <c:axId val="181096448"/>
      </c:lineChart>
      <c:catAx>
        <c:axId val="1810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96448"/>
        <c:crosses val="autoZero"/>
        <c:auto val="1"/>
        <c:lblAlgn val="ctr"/>
        <c:lblOffset val="100"/>
        <c:noMultiLvlLbl val="0"/>
      </c:catAx>
      <c:valAx>
        <c:axId val="18109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810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40155536113539"/>
          <c:y val="0.89276785946311465"/>
          <c:w val="0.37848888888889493"/>
          <c:h val="7.957277617525532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 baseline="0"/>
              <a:t>ARRIVI di turisti italiani e stranieri per mese. Anno 2020</a:t>
            </a:r>
            <a:endParaRPr lang="it-IT" sz="1100"/>
          </a:p>
        </c:rich>
      </c:tx>
      <c:layout>
        <c:manualLayout>
          <c:xMode val="edge"/>
          <c:yMode val="edge"/>
          <c:x val="0.21239795616805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083376439258965"/>
          <c:w val="0.90171151896216251"/>
          <c:h val="0.60088672930753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'4.24'!$C$5</c:f>
              <c:strCache>
                <c:ptCount val="1"/>
                <c:pt idx="0">
                  <c:v>Italiani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'4.24'!$C$45:$C$56</c:f>
              <c:numCache>
                <c:formatCode>#,##0</c:formatCode>
                <c:ptCount val="12"/>
                <c:pt idx="0">
                  <c:v>2678</c:v>
                </c:pt>
                <c:pt idx="1">
                  <c:v>3081</c:v>
                </c:pt>
                <c:pt idx="2">
                  <c:v>475</c:v>
                </c:pt>
                <c:pt idx="3">
                  <c:v>119</c:v>
                </c:pt>
                <c:pt idx="4">
                  <c:v>670</c:v>
                </c:pt>
                <c:pt idx="5">
                  <c:v>1441</c:v>
                </c:pt>
                <c:pt idx="6">
                  <c:v>1846</c:v>
                </c:pt>
                <c:pt idx="7">
                  <c:v>2121</c:v>
                </c:pt>
                <c:pt idx="8">
                  <c:v>2770</c:v>
                </c:pt>
                <c:pt idx="9">
                  <c:v>2696</c:v>
                </c:pt>
                <c:pt idx="10">
                  <c:v>1400</c:v>
                </c:pt>
                <c:pt idx="11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B-4785-80AA-69C25C4FED4F}"/>
            </c:ext>
          </c:extLst>
        </c:ser>
        <c:ser>
          <c:idx val="1"/>
          <c:order val="1"/>
          <c:tx>
            <c:strRef>
              <c:f>'4.24'!$D$5</c:f>
              <c:strCache>
                <c:ptCount val="1"/>
                <c:pt idx="0">
                  <c:v>Stranieri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'4.24'!$D$45:$D$56</c:f>
              <c:numCache>
                <c:formatCode>#,##0</c:formatCode>
                <c:ptCount val="12"/>
                <c:pt idx="0">
                  <c:v>1079</c:v>
                </c:pt>
                <c:pt idx="1">
                  <c:v>904</c:v>
                </c:pt>
                <c:pt idx="2">
                  <c:v>54</c:v>
                </c:pt>
                <c:pt idx="3">
                  <c:v>7</c:v>
                </c:pt>
                <c:pt idx="4">
                  <c:v>43</c:v>
                </c:pt>
                <c:pt idx="5">
                  <c:v>198</c:v>
                </c:pt>
                <c:pt idx="6">
                  <c:v>490</c:v>
                </c:pt>
                <c:pt idx="7">
                  <c:v>729</c:v>
                </c:pt>
                <c:pt idx="8">
                  <c:v>578</c:v>
                </c:pt>
                <c:pt idx="9">
                  <c:v>388</c:v>
                </c:pt>
                <c:pt idx="10">
                  <c:v>155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B-4785-80AA-69C25C4F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46144"/>
        <c:axId val="183047680"/>
      </c:barChart>
      <c:lineChart>
        <c:grouping val="standard"/>
        <c:varyColors val="0"/>
        <c:ser>
          <c:idx val="2"/>
          <c:order val="2"/>
          <c:tx>
            <c:strRef>
              <c:f>'4.24'!$E$5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'4.24'!$B$45:$B$56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'4.24'!$E$45:$E$56</c:f>
              <c:numCache>
                <c:formatCode>#,##0</c:formatCode>
                <c:ptCount val="12"/>
                <c:pt idx="0">
                  <c:v>3757</c:v>
                </c:pt>
                <c:pt idx="1">
                  <c:v>3985</c:v>
                </c:pt>
                <c:pt idx="2">
                  <c:v>529</c:v>
                </c:pt>
                <c:pt idx="3">
                  <c:v>126</c:v>
                </c:pt>
                <c:pt idx="4">
                  <c:v>713</c:v>
                </c:pt>
                <c:pt idx="5">
                  <c:v>1639</c:v>
                </c:pt>
                <c:pt idx="6">
                  <c:v>2336</c:v>
                </c:pt>
                <c:pt idx="7">
                  <c:v>2850</c:v>
                </c:pt>
                <c:pt idx="8">
                  <c:v>3348</c:v>
                </c:pt>
                <c:pt idx="9">
                  <c:v>3084</c:v>
                </c:pt>
                <c:pt idx="10">
                  <c:v>1555</c:v>
                </c:pt>
                <c:pt idx="11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B-4785-80AA-69C25C4F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46144"/>
        <c:axId val="183047680"/>
      </c:lineChart>
      <c:catAx>
        <c:axId val="183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047680"/>
        <c:crosses val="autoZero"/>
        <c:auto val="1"/>
        <c:lblAlgn val="ctr"/>
        <c:lblOffset val="100"/>
        <c:noMultiLvlLbl val="0"/>
      </c:catAx>
      <c:valAx>
        <c:axId val="18304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83046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4598053561887"/>
          <c:y val="0.9103696982115157"/>
          <c:w val="0.37848888888889559"/>
          <c:h val="7.957277617525532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PRESENZE</a:t>
            </a:r>
            <a:r>
              <a:rPr lang="it-IT" sz="1100" baseline="0"/>
              <a:t> di turisti italiani per mese. Anni 2017-2020</a:t>
            </a:r>
            <a:endParaRPr lang="it-IT" sz="1100"/>
          </a:p>
        </c:rich>
      </c:tx>
      <c:layout>
        <c:manualLayout>
          <c:xMode val="edge"/>
          <c:yMode val="edge"/>
          <c:x val="0.231118143199133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551391016346406E-2"/>
          <c:y val="0.13381942817788511"/>
          <c:w val="0.8649910022881182"/>
          <c:h val="0.6344637734236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'4.24'!$P$20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ECFF"/>
            </a:solidFill>
          </c:spPr>
          <c:invertIfNegative val="0"/>
          <c:cat>
            <c:strRef>
              <c:f>'4.24'!$O$21:$O$32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'4.24'!$P$21:$P$32</c:f>
              <c:numCache>
                <c:formatCode>#,##0</c:formatCode>
                <c:ptCount val="12"/>
                <c:pt idx="0">
                  <c:v>4573</c:v>
                </c:pt>
                <c:pt idx="1">
                  <c:v>5478</c:v>
                </c:pt>
                <c:pt idx="2">
                  <c:v>6962</c:v>
                </c:pt>
                <c:pt idx="3">
                  <c:v>6962</c:v>
                </c:pt>
                <c:pt idx="4">
                  <c:v>7725</c:v>
                </c:pt>
                <c:pt idx="5">
                  <c:v>6795</c:v>
                </c:pt>
                <c:pt idx="6">
                  <c:v>5823</c:v>
                </c:pt>
                <c:pt idx="7">
                  <c:v>4975</c:v>
                </c:pt>
                <c:pt idx="8">
                  <c:v>7136</c:v>
                </c:pt>
                <c:pt idx="9">
                  <c:v>7095</c:v>
                </c:pt>
                <c:pt idx="10">
                  <c:v>7149</c:v>
                </c:pt>
                <c:pt idx="11">
                  <c:v>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640-939D-323BF7FEDB1E}"/>
            </c:ext>
          </c:extLst>
        </c:ser>
        <c:ser>
          <c:idx val="1"/>
          <c:order val="1"/>
          <c:tx>
            <c:strRef>
              <c:f>'4.24'!$Q$20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CCFF"/>
            </a:solidFill>
          </c:spPr>
          <c:invertIfNegative val="0"/>
          <c:cat>
            <c:strRef>
              <c:f>'4.24'!$O$21:$O$32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'4.24'!$Q$21:$Q$32</c:f>
              <c:numCache>
                <c:formatCode>#,##0</c:formatCode>
                <c:ptCount val="12"/>
                <c:pt idx="0">
                  <c:v>5402</c:v>
                </c:pt>
                <c:pt idx="1">
                  <c:v>6013</c:v>
                </c:pt>
                <c:pt idx="2">
                  <c:v>6701</c:v>
                </c:pt>
                <c:pt idx="3">
                  <c:v>6266</c:v>
                </c:pt>
                <c:pt idx="4">
                  <c:v>7016</c:v>
                </c:pt>
                <c:pt idx="5">
                  <c:v>5216</c:v>
                </c:pt>
                <c:pt idx="6">
                  <c:v>5263</c:v>
                </c:pt>
                <c:pt idx="7">
                  <c:v>4663</c:v>
                </c:pt>
                <c:pt idx="8">
                  <c:v>7853</c:v>
                </c:pt>
                <c:pt idx="9">
                  <c:v>7687</c:v>
                </c:pt>
                <c:pt idx="10">
                  <c:v>7330</c:v>
                </c:pt>
                <c:pt idx="11">
                  <c:v>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6-4640-939D-323BF7FEDB1E}"/>
            </c:ext>
          </c:extLst>
        </c:ser>
        <c:ser>
          <c:idx val="2"/>
          <c:order val="2"/>
          <c:tx>
            <c:strRef>
              <c:f>'4.24'!$R$20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cat>
            <c:strRef>
              <c:f>'4.24'!$O$21:$O$32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'4.24'!$R$21:$R$32</c:f>
              <c:numCache>
                <c:formatCode>#,##0</c:formatCode>
                <c:ptCount val="12"/>
                <c:pt idx="0">
                  <c:v>5326</c:v>
                </c:pt>
                <c:pt idx="1">
                  <c:v>5893</c:v>
                </c:pt>
                <c:pt idx="2">
                  <c:v>7456</c:v>
                </c:pt>
                <c:pt idx="3">
                  <c:v>5825</c:v>
                </c:pt>
                <c:pt idx="4">
                  <c:v>6135</c:v>
                </c:pt>
                <c:pt idx="5">
                  <c:v>5343</c:v>
                </c:pt>
                <c:pt idx="6">
                  <c:v>5115</c:v>
                </c:pt>
                <c:pt idx="7">
                  <c:v>3838</c:v>
                </c:pt>
                <c:pt idx="8">
                  <c:v>6914</c:v>
                </c:pt>
                <c:pt idx="9">
                  <c:v>6548</c:v>
                </c:pt>
                <c:pt idx="10">
                  <c:v>7809</c:v>
                </c:pt>
                <c:pt idx="11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6-4640-939D-323BF7FEDB1E}"/>
            </c:ext>
          </c:extLst>
        </c:ser>
        <c:ser>
          <c:idx val="3"/>
          <c:order val="3"/>
          <c:tx>
            <c:strRef>
              <c:f>'4.24'!$S$20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'4.24'!$O$21:$O$32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'4.24'!$S$21:$S$32</c:f>
              <c:numCache>
                <c:formatCode>#,##0</c:formatCode>
                <c:ptCount val="12"/>
                <c:pt idx="0">
                  <c:v>7168</c:v>
                </c:pt>
                <c:pt idx="1">
                  <c:v>8163</c:v>
                </c:pt>
                <c:pt idx="2">
                  <c:v>1782</c:v>
                </c:pt>
                <c:pt idx="3">
                  <c:v>891</c:v>
                </c:pt>
                <c:pt idx="4">
                  <c:v>2730</c:v>
                </c:pt>
                <c:pt idx="5">
                  <c:v>4173</c:v>
                </c:pt>
                <c:pt idx="6">
                  <c:v>5040</c:v>
                </c:pt>
                <c:pt idx="7">
                  <c:v>5690</c:v>
                </c:pt>
                <c:pt idx="8">
                  <c:v>7261</c:v>
                </c:pt>
                <c:pt idx="9">
                  <c:v>7370</c:v>
                </c:pt>
                <c:pt idx="10">
                  <c:v>5110</c:v>
                </c:pt>
                <c:pt idx="11">
                  <c:v>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5-42F4-83C8-8EB539A1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6352"/>
        <c:axId val="183077888"/>
      </c:barChart>
      <c:catAx>
        <c:axId val="18307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077888"/>
        <c:crosses val="autoZero"/>
        <c:auto val="1"/>
        <c:lblAlgn val="ctr"/>
        <c:lblOffset val="100"/>
        <c:noMultiLvlLbl val="0"/>
      </c:catAx>
      <c:valAx>
        <c:axId val="183077888"/>
        <c:scaling>
          <c:orientation val="minMax"/>
          <c:max val="150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3076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790048082595E-2"/>
          <c:y val="0.10409844498080958"/>
          <c:w val="0.90490007376528914"/>
          <c:h val="0.57491479137281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'4.25-26'!$A$29:$A$48</c:f>
              <c:strCache>
                <c:ptCount val="20"/>
                <c:pt idx="0">
                  <c:v>Lombardia</c:v>
                </c:pt>
                <c:pt idx="1">
                  <c:v>Veneto</c:v>
                </c:pt>
                <c:pt idx="2">
                  <c:v>Friuli-Venezia Giulia</c:v>
                </c:pt>
                <c:pt idx="3">
                  <c:v>Lazio</c:v>
                </c:pt>
                <c:pt idx="4">
                  <c:v>Sicilia</c:v>
                </c:pt>
                <c:pt idx="5">
                  <c:v>Emilia-Romagna</c:v>
                </c:pt>
                <c:pt idx="6">
                  <c:v>Campania</c:v>
                </c:pt>
                <c:pt idx="7">
                  <c:v>Piemonte</c:v>
                </c:pt>
                <c:pt idx="8">
                  <c:v>Puglia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Calabria</c:v>
                </c:pt>
                <c:pt idx="15">
                  <c:v>Abruzzo</c:v>
                </c:pt>
                <c:pt idx="16">
                  <c:v>Sardegna</c:v>
                </c:pt>
                <c:pt idx="17">
                  <c:v>Basilicata</c:v>
                </c:pt>
                <c:pt idx="18">
                  <c:v>Molise</c:v>
                </c:pt>
                <c:pt idx="19">
                  <c:v>Valle D’Aosta</c:v>
                </c:pt>
              </c:strCache>
            </c:strRef>
          </c:cat>
          <c:val>
            <c:numRef>
              <c:f>'4.25-26'!$G$29:$G$48</c:f>
              <c:numCache>
                <c:formatCode>#,##0</c:formatCode>
                <c:ptCount val="20"/>
                <c:pt idx="0">
                  <c:v>11003</c:v>
                </c:pt>
                <c:pt idx="1">
                  <c:v>8449</c:v>
                </c:pt>
                <c:pt idx="2">
                  <c:v>7080</c:v>
                </c:pt>
                <c:pt idx="3">
                  <c:v>5240</c:v>
                </c:pt>
                <c:pt idx="4">
                  <c:v>4779</c:v>
                </c:pt>
                <c:pt idx="5">
                  <c:v>4456</c:v>
                </c:pt>
                <c:pt idx="6">
                  <c:v>3862</c:v>
                </c:pt>
                <c:pt idx="7">
                  <c:v>2948</c:v>
                </c:pt>
                <c:pt idx="8">
                  <c:v>2508</c:v>
                </c:pt>
                <c:pt idx="9">
                  <c:v>2405</c:v>
                </c:pt>
                <c:pt idx="10" formatCode="General">
                  <c:v>2072</c:v>
                </c:pt>
                <c:pt idx="11">
                  <c:v>1227</c:v>
                </c:pt>
                <c:pt idx="12">
                  <c:v>1068</c:v>
                </c:pt>
                <c:pt idx="13">
                  <c:v>609</c:v>
                </c:pt>
                <c:pt idx="14" formatCode="General">
                  <c:v>532</c:v>
                </c:pt>
                <c:pt idx="15" formatCode="General">
                  <c:v>519</c:v>
                </c:pt>
                <c:pt idx="16" formatCode="General">
                  <c:v>453</c:v>
                </c:pt>
                <c:pt idx="17" formatCode="General">
                  <c:v>291</c:v>
                </c:pt>
                <c:pt idx="18" formatCode="General">
                  <c:v>95</c:v>
                </c:pt>
                <c:pt idx="19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DD7-AAD4-49913012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83678080"/>
        <c:axId val="183679616"/>
      </c:barChart>
      <c:catAx>
        <c:axId val="18367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679616"/>
        <c:crosses val="autoZero"/>
        <c:auto val="1"/>
        <c:lblAlgn val="ctr"/>
        <c:lblOffset val="100"/>
        <c:noMultiLvlLbl val="0"/>
      </c:catAx>
      <c:valAx>
        <c:axId val="183679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367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6489097348694E-2"/>
          <c:y val="0.12017884699085983"/>
          <c:w val="0.90490007376528914"/>
          <c:h val="0.57491479137281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'4.25-26'!$A$29:$A$48</c:f>
              <c:strCache>
                <c:ptCount val="20"/>
                <c:pt idx="0">
                  <c:v>Lombardia</c:v>
                </c:pt>
                <c:pt idx="1">
                  <c:v>Veneto</c:v>
                </c:pt>
                <c:pt idx="2">
                  <c:v>Friuli-Venezia Giulia</c:v>
                </c:pt>
                <c:pt idx="3">
                  <c:v>Lazio</c:v>
                </c:pt>
                <c:pt idx="4">
                  <c:v>Sicilia</c:v>
                </c:pt>
                <c:pt idx="5">
                  <c:v>Emilia-Romagna</c:v>
                </c:pt>
                <c:pt idx="6">
                  <c:v>Campania</c:v>
                </c:pt>
                <c:pt idx="7">
                  <c:v>Piemonte</c:v>
                </c:pt>
                <c:pt idx="8">
                  <c:v>Puglia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Calabria</c:v>
                </c:pt>
                <c:pt idx="15">
                  <c:v>Abruzzo</c:v>
                </c:pt>
                <c:pt idx="16">
                  <c:v>Sardegna</c:v>
                </c:pt>
                <c:pt idx="17">
                  <c:v>Basilicata</c:v>
                </c:pt>
                <c:pt idx="18">
                  <c:v>Molise</c:v>
                </c:pt>
                <c:pt idx="19">
                  <c:v>Valle D’Aosta</c:v>
                </c:pt>
              </c:strCache>
            </c:strRef>
          </c:cat>
          <c:val>
            <c:numRef>
              <c:f>'4.25-26'!$H$29:$H$48</c:f>
              <c:numCache>
                <c:formatCode>#,##0</c:formatCode>
                <c:ptCount val="20"/>
                <c:pt idx="0">
                  <c:v>-3735</c:v>
                </c:pt>
                <c:pt idx="1">
                  <c:v>-409</c:v>
                </c:pt>
                <c:pt idx="2">
                  <c:v>-442</c:v>
                </c:pt>
                <c:pt idx="3">
                  <c:v>-1157</c:v>
                </c:pt>
                <c:pt idx="4">
                  <c:v>927</c:v>
                </c:pt>
                <c:pt idx="5">
                  <c:v>-1731</c:v>
                </c:pt>
                <c:pt idx="6">
                  <c:v>-648</c:v>
                </c:pt>
                <c:pt idx="7">
                  <c:v>-1651</c:v>
                </c:pt>
                <c:pt idx="8">
                  <c:v>-1082</c:v>
                </c:pt>
                <c:pt idx="9">
                  <c:v>-715</c:v>
                </c:pt>
                <c:pt idx="10" formatCode="General">
                  <c:v>1274</c:v>
                </c:pt>
                <c:pt idx="11">
                  <c:v>-1055</c:v>
                </c:pt>
                <c:pt idx="12">
                  <c:v>-436</c:v>
                </c:pt>
                <c:pt idx="13">
                  <c:v>-617</c:v>
                </c:pt>
                <c:pt idx="14" formatCode="General">
                  <c:v>-728</c:v>
                </c:pt>
                <c:pt idx="15" formatCode="General">
                  <c:v>-893</c:v>
                </c:pt>
                <c:pt idx="16" formatCode="General">
                  <c:v>-452</c:v>
                </c:pt>
                <c:pt idx="17" formatCode="General">
                  <c:v>-125</c:v>
                </c:pt>
                <c:pt idx="18" formatCode="General">
                  <c:v>-41</c:v>
                </c:pt>
                <c:pt idx="19" formatCode="General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0-4DD5-99B1-7355A6C19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83699712"/>
        <c:axId val="183717888"/>
      </c:barChart>
      <c:catAx>
        <c:axId val="18369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3717888"/>
        <c:crosses val="autoZero"/>
        <c:auto val="1"/>
        <c:lblAlgn val="ctr"/>
        <c:lblOffset val="100"/>
        <c:noMultiLvlLbl val="0"/>
      </c:catAx>
      <c:valAx>
        <c:axId val="183717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3699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67474926561348E-2"/>
          <c:y val="4.5689366615026525E-2"/>
          <c:w val="0.91262501955467512"/>
          <c:h val="0.50483668551353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'4.27'!$A$3:$A$27</c:f>
              <c:strCache>
                <c:ptCount val="25"/>
                <c:pt idx="0">
                  <c:v>Stati Uniti d’America</c:v>
                </c:pt>
                <c:pt idx="1">
                  <c:v>Germania</c:v>
                </c:pt>
                <c:pt idx="2">
                  <c:v>Francia</c:v>
                </c:pt>
                <c:pt idx="3">
                  <c:v>Romania</c:v>
                </c:pt>
                <c:pt idx="4">
                  <c:v>Austria</c:v>
                </c:pt>
                <c:pt idx="5">
                  <c:v>Regno Unito</c:v>
                </c:pt>
                <c:pt idx="6">
                  <c:v>Svizzera e Liechtenstein</c:v>
                </c:pt>
                <c:pt idx="7">
                  <c:v>Polonia</c:v>
                </c:pt>
                <c:pt idx="8">
                  <c:v>Spagna</c:v>
                </c:pt>
                <c:pt idx="9">
                  <c:v>Russia</c:v>
                </c:pt>
                <c:pt idx="10">
                  <c:v>Croazia</c:v>
                </c:pt>
                <c:pt idx="11">
                  <c:v>Ucraina</c:v>
                </c:pt>
                <c:pt idx="12">
                  <c:v>Paesi Bassi</c:v>
                </c:pt>
                <c:pt idx="13">
                  <c:v>Repubblica Ceca </c:v>
                </c:pt>
                <c:pt idx="14">
                  <c:v>Svezia</c:v>
                </c:pt>
                <c:pt idx="15">
                  <c:v>Belgio</c:v>
                </c:pt>
                <c:pt idx="16">
                  <c:v>Cina</c:v>
                </c:pt>
                <c:pt idx="17">
                  <c:v>Slovenia</c:v>
                </c:pt>
                <c:pt idx="18">
                  <c:v>Brasile</c:v>
                </c:pt>
                <c:pt idx="19">
                  <c:v>Ungheria</c:v>
                </c:pt>
                <c:pt idx="20">
                  <c:v>Portogallo</c:v>
                </c:pt>
                <c:pt idx="21">
                  <c:v>Argentina</c:v>
                </c:pt>
                <c:pt idx="22">
                  <c:v>Canada</c:v>
                </c:pt>
                <c:pt idx="23">
                  <c:v>India</c:v>
                </c:pt>
                <c:pt idx="24">
                  <c:v>Danimarca</c:v>
                </c:pt>
              </c:strCache>
            </c:strRef>
          </c:cat>
          <c:val>
            <c:numRef>
              <c:f>'4.27'!$G$3:$G$27</c:f>
              <c:numCache>
                <c:formatCode>#,##0</c:formatCode>
                <c:ptCount val="25"/>
                <c:pt idx="0">
                  <c:v>638</c:v>
                </c:pt>
                <c:pt idx="1">
                  <c:v>571</c:v>
                </c:pt>
                <c:pt idx="2">
                  <c:v>322</c:v>
                </c:pt>
                <c:pt idx="3">
                  <c:v>295</c:v>
                </c:pt>
                <c:pt idx="4">
                  <c:v>278</c:v>
                </c:pt>
                <c:pt idx="5">
                  <c:v>235</c:v>
                </c:pt>
                <c:pt idx="6">
                  <c:v>184</c:v>
                </c:pt>
                <c:pt idx="7">
                  <c:v>164</c:v>
                </c:pt>
                <c:pt idx="8">
                  <c:v>161</c:v>
                </c:pt>
                <c:pt idx="9">
                  <c:v>159</c:v>
                </c:pt>
                <c:pt idx="10" formatCode="General">
                  <c:v>131</c:v>
                </c:pt>
                <c:pt idx="11" formatCode="General">
                  <c:v>121</c:v>
                </c:pt>
                <c:pt idx="12" formatCode="General">
                  <c:v>114</c:v>
                </c:pt>
                <c:pt idx="13" formatCode="General">
                  <c:v>93</c:v>
                </c:pt>
                <c:pt idx="14">
                  <c:v>93</c:v>
                </c:pt>
                <c:pt idx="15" formatCode="General">
                  <c:v>79</c:v>
                </c:pt>
                <c:pt idx="16">
                  <c:v>76</c:v>
                </c:pt>
                <c:pt idx="17" formatCode="General">
                  <c:v>68</c:v>
                </c:pt>
                <c:pt idx="18" formatCode="General">
                  <c:v>66</c:v>
                </c:pt>
                <c:pt idx="19" formatCode="General">
                  <c:v>63</c:v>
                </c:pt>
                <c:pt idx="20" formatCode="General">
                  <c:v>52</c:v>
                </c:pt>
                <c:pt idx="21" formatCode="General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C-477C-9B3A-9144E05DA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84008704"/>
        <c:axId val="184010240"/>
      </c:barChart>
      <c:catAx>
        <c:axId val="18400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010240"/>
        <c:crosses val="autoZero"/>
        <c:auto val="1"/>
        <c:lblAlgn val="ctr"/>
        <c:lblOffset val="100"/>
        <c:noMultiLvlLbl val="0"/>
      </c:catAx>
      <c:valAx>
        <c:axId val="1840102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4008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79874714497301E-2"/>
          <c:y val="4.112044327792358E-2"/>
          <c:w val="0.92052012528550253"/>
          <c:h val="0.554352872557597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'4.27'!$A$3:$A$27</c:f>
              <c:strCache>
                <c:ptCount val="25"/>
                <c:pt idx="0">
                  <c:v>Stati Uniti d’America</c:v>
                </c:pt>
                <c:pt idx="1">
                  <c:v>Germania</c:v>
                </c:pt>
                <c:pt idx="2">
                  <c:v>Francia</c:v>
                </c:pt>
                <c:pt idx="3">
                  <c:v>Romania</c:v>
                </c:pt>
                <c:pt idx="4">
                  <c:v>Austria</c:v>
                </c:pt>
                <c:pt idx="5">
                  <c:v>Regno Unito</c:v>
                </c:pt>
                <c:pt idx="6">
                  <c:v>Svizzera e Liechtenstein</c:v>
                </c:pt>
                <c:pt idx="7">
                  <c:v>Polonia</c:v>
                </c:pt>
                <c:pt idx="8">
                  <c:v>Spagna</c:v>
                </c:pt>
                <c:pt idx="9">
                  <c:v>Russia</c:v>
                </c:pt>
                <c:pt idx="10">
                  <c:v>Croazia</c:v>
                </c:pt>
                <c:pt idx="11">
                  <c:v>Ucraina</c:v>
                </c:pt>
                <c:pt idx="12">
                  <c:v>Paesi Bassi</c:v>
                </c:pt>
                <c:pt idx="13">
                  <c:v>Repubblica Ceca </c:v>
                </c:pt>
                <c:pt idx="14">
                  <c:v>Svezia</c:v>
                </c:pt>
                <c:pt idx="15">
                  <c:v>Belgio</c:v>
                </c:pt>
                <c:pt idx="16">
                  <c:v>Cina</c:v>
                </c:pt>
                <c:pt idx="17">
                  <c:v>Slovenia</c:v>
                </c:pt>
                <c:pt idx="18">
                  <c:v>Brasile</c:v>
                </c:pt>
                <c:pt idx="19">
                  <c:v>Ungheria</c:v>
                </c:pt>
                <c:pt idx="20">
                  <c:v>Portogallo</c:v>
                </c:pt>
                <c:pt idx="21">
                  <c:v>Argentina</c:v>
                </c:pt>
                <c:pt idx="22">
                  <c:v>Canada</c:v>
                </c:pt>
                <c:pt idx="23">
                  <c:v>India</c:v>
                </c:pt>
                <c:pt idx="24">
                  <c:v>Danimarca</c:v>
                </c:pt>
              </c:strCache>
            </c:strRef>
          </c:cat>
          <c:val>
            <c:numRef>
              <c:f>'4.27'!$I$3:$I$27</c:f>
              <c:numCache>
                <c:formatCode>0.0</c:formatCode>
                <c:ptCount val="25"/>
                <c:pt idx="0">
                  <c:v>-78.511283260357018</c:v>
                </c:pt>
                <c:pt idx="1">
                  <c:v>-68.047006155567985</c:v>
                </c:pt>
                <c:pt idx="2">
                  <c:v>-70.753860127157125</c:v>
                </c:pt>
                <c:pt idx="3">
                  <c:v>-47.695035460992905</c:v>
                </c:pt>
                <c:pt idx="4">
                  <c:v>-73.088092933204265</c:v>
                </c:pt>
                <c:pt idx="5">
                  <c:v>-78.752260397830014</c:v>
                </c:pt>
                <c:pt idx="6">
                  <c:v>-62.677484787018258</c:v>
                </c:pt>
                <c:pt idx="7">
                  <c:v>-92.171837708830552</c:v>
                </c:pt>
                <c:pt idx="8">
                  <c:v>-74.484944532488115</c:v>
                </c:pt>
                <c:pt idx="9">
                  <c:v>-79.64148527528809</c:v>
                </c:pt>
                <c:pt idx="10">
                  <c:v>-58.146964856230035</c:v>
                </c:pt>
                <c:pt idx="11">
                  <c:v>-62.305295950155759</c:v>
                </c:pt>
                <c:pt idx="12">
                  <c:v>-66.568914956011724</c:v>
                </c:pt>
                <c:pt idx="13">
                  <c:v>-72.727272727272734</c:v>
                </c:pt>
                <c:pt idx="14">
                  <c:v>-88.197969543147209</c:v>
                </c:pt>
                <c:pt idx="15">
                  <c:v>-75.23510971786834</c:v>
                </c:pt>
                <c:pt idx="16">
                  <c:v>-87.781350482315119</c:v>
                </c:pt>
                <c:pt idx="17">
                  <c:v>-73.643410852713174</c:v>
                </c:pt>
                <c:pt idx="18">
                  <c:v>-78.145695364238406</c:v>
                </c:pt>
                <c:pt idx="19">
                  <c:v>-79.611650485436897</c:v>
                </c:pt>
                <c:pt idx="20">
                  <c:v>-75.700934579439249</c:v>
                </c:pt>
                <c:pt idx="21">
                  <c:v>-67.1875</c:v>
                </c:pt>
                <c:pt idx="22">
                  <c:v>-85.766423357664237</c:v>
                </c:pt>
                <c:pt idx="23">
                  <c:v>-81.372549019607845</c:v>
                </c:pt>
                <c:pt idx="24">
                  <c:v>-81.168831168831161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C-490A-A829-5B854B25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83899264"/>
        <c:axId val="183900800"/>
      </c:barChart>
      <c:catAx>
        <c:axId val="18389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183900800"/>
        <c:crosses val="autoZero"/>
        <c:auto val="1"/>
        <c:lblAlgn val="ctr"/>
        <c:lblOffset val="100"/>
        <c:noMultiLvlLbl val="0"/>
      </c:catAx>
      <c:valAx>
        <c:axId val="1839008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389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1.3149999999999935" header="0.30000000000000032" footer="0.30000000000000032"/>
    <c:pageSetup paperSize="9"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99926234710863E-2"/>
          <c:y val="4.3796908230626916E-2"/>
          <c:w val="0.90490007376528914"/>
          <c:h val="0.5749147913728147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'4.28'!$A$3:$A$27</c:f>
              <c:strCache>
                <c:ptCount val="25"/>
                <c:pt idx="0">
                  <c:v>Germania</c:v>
                </c:pt>
                <c:pt idx="1">
                  <c:v>Stati Uniti d’America</c:v>
                </c:pt>
                <c:pt idx="2">
                  <c:v>Romania</c:v>
                </c:pt>
                <c:pt idx="3">
                  <c:v>Francia</c:v>
                </c:pt>
                <c:pt idx="4">
                  <c:v>Regno Unito</c:v>
                </c:pt>
                <c:pt idx="5">
                  <c:v>Svezia</c:v>
                </c:pt>
                <c:pt idx="6">
                  <c:v>Russia</c:v>
                </c:pt>
                <c:pt idx="7">
                  <c:v>Spagna</c:v>
                </c:pt>
                <c:pt idx="8">
                  <c:v>Austria</c:v>
                </c:pt>
                <c:pt idx="9">
                  <c:v>Svizzera</c:v>
                </c:pt>
                <c:pt idx="10">
                  <c:v>Polonia</c:v>
                </c:pt>
                <c:pt idx="11">
                  <c:v>India</c:v>
                </c:pt>
                <c:pt idx="12">
                  <c:v>Finlandia</c:v>
                </c:pt>
                <c:pt idx="13">
                  <c:v>Ucraina</c:v>
                </c:pt>
                <c:pt idx="14">
                  <c:v>Belgio</c:v>
                </c:pt>
                <c:pt idx="15">
                  <c:v>Egitto</c:v>
                </c:pt>
                <c:pt idx="16">
                  <c:v>Cina</c:v>
                </c:pt>
                <c:pt idx="17">
                  <c:v>Paesi Bassi</c:v>
                </c:pt>
                <c:pt idx="18">
                  <c:v>Canada</c:v>
                </c:pt>
                <c:pt idx="19">
                  <c:v>Ungheria</c:v>
                </c:pt>
                <c:pt idx="20">
                  <c:v>Croazia</c:v>
                </c:pt>
                <c:pt idx="21">
                  <c:v>Portogallo</c:v>
                </c:pt>
                <c:pt idx="22">
                  <c:v>Argentina</c:v>
                </c:pt>
                <c:pt idx="23">
                  <c:v>Brasile</c:v>
                </c:pt>
                <c:pt idx="24">
                  <c:v>Turchia</c:v>
                </c:pt>
              </c:strCache>
            </c:strRef>
          </c:cat>
          <c:val>
            <c:numRef>
              <c:f>'4.28'!$G$3:$G$27</c:f>
              <c:numCache>
                <c:formatCode>#,##0</c:formatCode>
                <c:ptCount val="25"/>
                <c:pt idx="0">
                  <c:v>2873</c:v>
                </c:pt>
                <c:pt idx="1">
                  <c:v>2729</c:v>
                </c:pt>
                <c:pt idx="2">
                  <c:v>1407</c:v>
                </c:pt>
                <c:pt idx="3">
                  <c:v>946</c:v>
                </c:pt>
                <c:pt idx="4">
                  <c:v>931</c:v>
                </c:pt>
                <c:pt idx="5">
                  <c:v>773</c:v>
                </c:pt>
                <c:pt idx="6">
                  <c:v>576</c:v>
                </c:pt>
                <c:pt idx="7">
                  <c:v>572</c:v>
                </c:pt>
                <c:pt idx="8">
                  <c:v>543</c:v>
                </c:pt>
                <c:pt idx="9">
                  <c:v>478</c:v>
                </c:pt>
                <c:pt idx="10">
                  <c:v>457</c:v>
                </c:pt>
                <c:pt idx="11">
                  <c:v>373</c:v>
                </c:pt>
                <c:pt idx="12">
                  <c:v>354</c:v>
                </c:pt>
                <c:pt idx="13">
                  <c:v>328</c:v>
                </c:pt>
                <c:pt idx="14">
                  <c:v>291</c:v>
                </c:pt>
                <c:pt idx="15">
                  <c:v>287</c:v>
                </c:pt>
                <c:pt idx="16">
                  <c:v>280</c:v>
                </c:pt>
                <c:pt idx="17">
                  <c:v>269</c:v>
                </c:pt>
                <c:pt idx="18">
                  <c:v>265</c:v>
                </c:pt>
                <c:pt idx="19">
                  <c:v>229</c:v>
                </c:pt>
                <c:pt idx="20">
                  <c:v>228</c:v>
                </c:pt>
                <c:pt idx="21">
                  <c:v>221</c:v>
                </c:pt>
                <c:pt idx="22">
                  <c:v>220</c:v>
                </c:pt>
                <c:pt idx="23">
                  <c:v>201</c:v>
                </c:pt>
                <c:pt idx="2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033-8ECD-0A0464063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83175808"/>
        <c:axId val="183185792"/>
      </c:barChart>
      <c:catAx>
        <c:axId val="18317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185792"/>
        <c:crosses val="autoZero"/>
        <c:auto val="1"/>
        <c:lblAlgn val="ctr"/>
        <c:lblOffset val="100"/>
        <c:noMultiLvlLbl val="0"/>
      </c:catAx>
      <c:valAx>
        <c:axId val="1831857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31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8815123599764E-2"/>
          <c:y val="4.303300890160261E-2"/>
          <c:w val="0.9160111848764001"/>
          <c:h val="0.582329066004679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'4.28'!$A$3:$A$27</c:f>
              <c:strCache>
                <c:ptCount val="25"/>
                <c:pt idx="0">
                  <c:v>Germania</c:v>
                </c:pt>
                <c:pt idx="1">
                  <c:v>Stati Uniti d’America</c:v>
                </c:pt>
                <c:pt idx="2">
                  <c:v>Romania</c:v>
                </c:pt>
                <c:pt idx="3">
                  <c:v>Francia</c:v>
                </c:pt>
                <c:pt idx="4">
                  <c:v>Regno Unito</c:v>
                </c:pt>
                <c:pt idx="5">
                  <c:v>Svezia</c:v>
                </c:pt>
                <c:pt idx="6">
                  <c:v>Russia</c:v>
                </c:pt>
                <c:pt idx="7">
                  <c:v>Spagna</c:v>
                </c:pt>
                <c:pt idx="8">
                  <c:v>Austria</c:v>
                </c:pt>
                <c:pt idx="9">
                  <c:v>Svizzera</c:v>
                </c:pt>
                <c:pt idx="10">
                  <c:v>Polonia</c:v>
                </c:pt>
                <c:pt idx="11">
                  <c:v>India</c:v>
                </c:pt>
                <c:pt idx="12">
                  <c:v>Finlandia</c:v>
                </c:pt>
                <c:pt idx="13">
                  <c:v>Ucraina</c:v>
                </c:pt>
                <c:pt idx="14">
                  <c:v>Belgio</c:v>
                </c:pt>
                <c:pt idx="15">
                  <c:v>Egitto</c:v>
                </c:pt>
                <c:pt idx="16">
                  <c:v>Cina</c:v>
                </c:pt>
                <c:pt idx="17">
                  <c:v>Paesi Bassi</c:v>
                </c:pt>
                <c:pt idx="18">
                  <c:v>Canada</c:v>
                </c:pt>
                <c:pt idx="19">
                  <c:v>Ungheria</c:v>
                </c:pt>
                <c:pt idx="20">
                  <c:v>Croazia</c:v>
                </c:pt>
                <c:pt idx="21">
                  <c:v>Portogallo</c:v>
                </c:pt>
                <c:pt idx="22">
                  <c:v>Argentina</c:v>
                </c:pt>
                <c:pt idx="23">
                  <c:v>Brasile</c:v>
                </c:pt>
                <c:pt idx="24">
                  <c:v>Turchia</c:v>
                </c:pt>
              </c:strCache>
            </c:strRef>
          </c:cat>
          <c:val>
            <c:numRef>
              <c:f>'4.28'!$I$3:$I$27</c:f>
              <c:numCache>
                <c:formatCode>0.0</c:formatCode>
                <c:ptCount val="25"/>
                <c:pt idx="0">
                  <c:v>-52.971026354558845</c:v>
                </c:pt>
                <c:pt idx="1">
                  <c:v>-83.667484589143569</c:v>
                </c:pt>
                <c:pt idx="2">
                  <c:v>2.8508771929824559</c:v>
                </c:pt>
                <c:pt idx="3">
                  <c:v>-63.879343260786555</c:v>
                </c:pt>
                <c:pt idx="4">
                  <c:v>-73.239436619718319</c:v>
                </c:pt>
                <c:pt idx="5">
                  <c:v>-72.13410237923577</c:v>
                </c:pt>
                <c:pt idx="6">
                  <c:v>-64.245810055865931</c:v>
                </c:pt>
                <c:pt idx="7">
                  <c:v>-74.967177242888411</c:v>
                </c:pt>
                <c:pt idx="8">
                  <c:v>-71.466106148187066</c:v>
                </c:pt>
                <c:pt idx="9">
                  <c:v>-58.506944444444443</c:v>
                </c:pt>
                <c:pt idx="10">
                  <c:v>-86.443191931177694</c:v>
                </c:pt>
                <c:pt idx="11">
                  <c:v>-63.609756097560975</c:v>
                </c:pt>
                <c:pt idx="12">
                  <c:v>-47.941176470588239</c:v>
                </c:pt>
                <c:pt idx="13">
                  <c:v>-56.440903054448874</c:v>
                </c:pt>
                <c:pt idx="14">
                  <c:v>-64.294478527607353</c:v>
                </c:pt>
                <c:pt idx="15">
                  <c:v>42.079207920792079</c:v>
                </c:pt>
                <c:pt idx="16">
                  <c:v>-84.198645598194133</c:v>
                </c:pt>
                <c:pt idx="17">
                  <c:v>-64.882506527415146</c:v>
                </c:pt>
                <c:pt idx="18">
                  <c:v>-76.631393298059976</c:v>
                </c:pt>
                <c:pt idx="19">
                  <c:v>-73.372093023255815</c:v>
                </c:pt>
                <c:pt idx="20">
                  <c:v>-58.241758241758248</c:v>
                </c:pt>
                <c:pt idx="21">
                  <c:v>-75.196408529741859</c:v>
                </c:pt>
                <c:pt idx="22">
                  <c:v>-43.444730077120823</c:v>
                </c:pt>
                <c:pt idx="23">
                  <c:v>-83.855421686746993</c:v>
                </c:pt>
                <c:pt idx="24">
                  <c:v>-72.327964860907755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8-4DF0-97E3-87CBBA9D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83214080"/>
        <c:axId val="183215616"/>
      </c:barChart>
      <c:catAx>
        <c:axId val="18321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183215616"/>
        <c:crosses val="autoZero"/>
        <c:auto val="1"/>
        <c:lblAlgn val="ctr"/>
        <c:lblOffset val="100"/>
        <c:noMultiLvlLbl val="0"/>
      </c:catAx>
      <c:valAx>
        <c:axId val="1832156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3214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6105962418417E-2"/>
          <c:y val="5.5861734264349122E-2"/>
          <c:w val="0.90699519197268486"/>
          <c:h val="0.64763512108156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'5.1-5.2'!$F$4</c:f>
              <c:strCache>
                <c:ptCount val="1"/>
                <c:pt idx="0">
                  <c:v>Pordenone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'5.1-5.2'!$A$5:$A$16</c:f>
              <c:strCache>
                <c:ptCount val="12"/>
                <c:pt idx="0">
                  <c:v>Gennaio</c:v>
                </c:pt>
                <c:pt idx="1">
                  <c:v>Febbraio 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'5.1-5.2'!$F$5:$F$16</c:f>
              <c:numCache>
                <c:formatCode>0.0</c:formatCode>
                <c:ptCount val="12"/>
                <c:pt idx="0">
                  <c:v>1.1000000000000001</c:v>
                </c:pt>
                <c:pt idx="1">
                  <c:v>0.8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-0.2</c:v>
                </c:pt>
                <c:pt idx="7">
                  <c:v>-0.6</c:v>
                </c:pt>
                <c:pt idx="8">
                  <c:v>-0.2</c:v>
                </c:pt>
                <c:pt idx="9">
                  <c:v>-0.1</c:v>
                </c:pt>
                <c:pt idx="10">
                  <c:v>-0.1</c:v>
                </c:pt>
                <c:pt idx="11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A-400C-97AF-0D6322A68B9C}"/>
            </c:ext>
          </c:extLst>
        </c:ser>
        <c:ser>
          <c:idx val="1"/>
          <c:order val="1"/>
          <c:tx>
            <c:strRef>
              <c:f>'5.1-5.2'!$G$4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'5.1-5.2'!$A$5:$A$16</c:f>
              <c:strCache>
                <c:ptCount val="12"/>
                <c:pt idx="0">
                  <c:v>Gennaio</c:v>
                </c:pt>
                <c:pt idx="1">
                  <c:v>Febbraio 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'5.1-5.2'!$G$5:$G$16</c:f>
              <c:numCache>
                <c:formatCode>0.0</c:formatCode>
                <c:ptCount val="12"/>
                <c:pt idx="0">
                  <c:v>0.5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  <c:pt idx="4">
                  <c:v>-0.2</c:v>
                </c:pt>
                <c:pt idx="5">
                  <c:v>-0.2</c:v>
                </c:pt>
                <c:pt idx="6">
                  <c:v>-0.4</c:v>
                </c:pt>
                <c:pt idx="7">
                  <c:v>-0.5</c:v>
                </c:pt>
                <c:pt idx="8">
                  <c:v>-0.6</c:v>
                </c:pt>
                <c:pt idx="9">
                  <c:v>-0.3</c:v>
                </c:pt>
                <c:pt idx="10">
                  <c:v>-0.2</c:v>
                </c:pt>
                <c:pt idx="11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A-400C-97AF-0D6322A68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97792"/>
        <c:axId val="184111872"/>
      </c:barChart>
      <c:catAx>
        <c:axId val="18409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4111872"/>
        <c:crosses val="autoZero"/>
        <c:auto val="1"/>
        <c:lblAlgn val="ctr"/>
        <c:lblOffset val="100"/>
        <c:noMultiLvlLbl val="0"/>
      </c:catAx>
      <c:valAx>
        <c:axId val="184111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4097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2165470467187"/>
          <c:y val="0.90901678799583219"/>
          <c:w val="0.24615650477318637"/>
          <c:h val="9.098321200415981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34300841670406E-2"/>
          <c:y val="4.8546792040647574E-2"/>
          <c:w val="0.9082936884198376"/>
          <c:h val="0.700212136404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'5.3-5.4'!$F$4</c:f>
              <c:strCache>
                <c:ptCount val="1"/>
                <c:pt idx="0">
                  <c:v>Pordenone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'5.3-5.4'!$A$5:$A$16</c:f>
              <c:strCache>
                <c:ptCount val="12"/>
                <c:pt idx="0">
                  <c:v>Gennaio</c:v>
                </c:pt>
                <c:pt idx="1">
                  <c:v>Febbraio 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'5.3-5.4'!$F$5:$F$16</c:f>
              <c:numCache>
                <c:formatCode>0.0</c:formatCode>
                <c:ptCount val="12"/>
                <c:pt idx="0">
                  <c:v>1</c:v>
                </c:pt>
                <c:pt idx="1">
                  <c:v>0.8</c:v>
                </c:pt>
                <c:pt idx="2">
                  <c:v>0.3</c:v>
                </c:pt>
                <c:pt idx="3">
                  <c:v>0.1</c:v>
                </c:pt>
                <c:pt idx="4">
                  <c:v>-0.3</c:v>
                </c:pt>
                <c:pt idx="5">
                  <c:v>-0.2</c:v>
                </c:pt>
                <c:pt idx="6">
                  <c:v>-0.5</c:v>
                </c:pt>
                <c:pt idx="7">
                  <c:v>-0.7</c:v>
                </c:pt>
                <c:pt idx="8">
                  <c:v>-0.6</c:v>
                </c:pt>
                <c:pt idx="9">
                  <c:v>-0.4</c:v>
                </c:pt>
                <c:pt idx="10">
                  <c:v>-0.5</c:v>
                </c:pt>
                <c:pt idx="11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5-4AB1-A2BE-2D8C26BE267A}"/>
            </c:ext>
          </c:extLst>
        </c:ser>
        <c:ser>
          <c:idx val="1"/>
          <c:order val="1"/>
          <c:tx>
            <c:strRef>
              <c:f>'5.3-5.4'!$G$4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'5.3-5.4'!$A$5:$A$16</c:f>
              <c:strCache>
                <c:ptCount val="12"/>
                <c:pt idx="0">
                  <c:v>Gennaio</c:v>
                </c:pt>
                <c:pt idx="1">
                  <c:v>Febbraio 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'5.3-5.4'!$G$5:$G$16</c:f>
              <c:numCache>
                <c:formatCode>0.0</c:formatCode>
                <c:ptCount val="12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-0.1</c:v>
                </c:pt>
                <c:pt idx="4">
                  <c:v>-0.4</c:v>
                </c:pt>
                <c:pt idx="5">
                  <c:v>-0.3</c:v>
                </c:pt>
                <c:pt idx="6">
                  <c:v>-0.4</c:v>
                </c:pt>
                <c:pt idx="7">
                  <c:v>-0.7</c:v>
                </c:pt>
                <c:pt idx="8">
                  <c:v>-0.6</c:v>
                </c:pt>
                <c:pt idx="9">
                  <c:v>-0.4</c:v>
                </c:pt>
                <c:pt idx="10">
                  <c:v>-0.3</c:v>
                </c:pt>
                <c:pt idx="11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5-4AB1-A2BE-2D8C26BE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84412800"/>
        <c:axId val="181879168"/>
      </c:barChart>
      <c:catAx>
        <c:axId val="18441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1879168"/>
        <c:crosses val="autoZero"/>
        <c:auto val="1"/>
        <c:lblAlgn val="ctr"/>
        <c:lblOffset val="100"/>
        <c:noMultiLvlLbl val="0"/>
      </c:catAx>
      <c:valAx>
        <c:axId val="18187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441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0629463201918"/>
          <c:y val="0.90969831018314651"/>
          <c:w val="0.24271976474145174"/>
          <c:h val="9.03016898168627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94702832563993E-2"/>
          <c:y val="2.1991061928069842E-2"/>
          <c:w val="0.93787750307435369"/>
          <c:h val="0.43634560544796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'5.5'!$B$3:$E$3</c:f>
              <c:strCache>
                <c:ptCount val="1"/>
                <c:pt idx="0">
                  <c:v>Pordenone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'5.5'!$A$6:$A$19</c:f>
              <c:strCache>
                <c:ptCount val="14"/>
                <c:pt idx="0">
                  <c:v>00: indice generale</c:v>
                </c:pt>
                <c:pt idx="1">
                  <c:v>01: - prodotti alimentari e bevande analc.</c:v>
                </c:pt>
                <c:pt idx="2">
                  <c:v>02: - bevande alcoliche e tabacchi</c:v>
                </c:pt>
                <c:pt idx="3">
                  <c:v>03: - abbigliamento e calzature</c:v>
                </c:pt>
                <c:pt idx="4">
                  <c:v>04: - abitazione, acqua, elettricità, gas,…</c:v>
                </c:pt>
                <c:pt idx="5">
                  <c:v>05: - mobili, articoli e servizi per la casa</c:v>
                </c:pt>
                <c:pt idx="6">
                  <c:v>06: - servizi sanitari e spese per la salute</c:v>
                </c:pt>
                <c:pt idx="7">
                  <c:v>07: - trasporti</c:v>
                </c:pt>
                <c:pt idx="8">
                  <c:v>08: - comunicazioni</c:v>
                </c:pt>
                <c:pt idx="9">
                  <c:v>09: - ricreazione, spettacoli e cultura</c:v>
                </c:pt>
                <c:pt idx="10">
                  <c:v>10: - istruzione</c:v>
                </c:pt>
                <c:pt idx="11">
                  <c:v>11: - servizi ricettivi e di ristorazione</c:v>
                </c:pt>
                <c:pt idx="12">
                  <c:v>12: - altri beni e servizi</c:v>
                </c:pt>
                <c:pt idx="13">
                  <c:v>00ST: indice generale senza tabacchi</c:v>
                </c:pt>
              </c:strCache>
            </c:strRef>
          </c:cat>
          <c:val>
            <c:numRef>
              <c:f>'5.5'!$G$6:$G$19</c:f>
              <c:numCache>
                <c:formatCode>0.0</c:formatCode>
                <c:ptCount val="14"/>
                <c:pt idx="0">
                  <c:v>0.1</c:v>
                </c:pt>
                <c:pt idx="1">
                  <c:v>1.9</c:v>
                </c:pt>
                <c:pt idx="2">
                  <c:v>1.5</c:v>
                </c:pt>
                <c:pt idx="3">
                  <c:v>0.7</c:v>
                </c:pt>
                <c:pt idx="4">
                  <c:v>-3.3</c:v>
                </c:pt>
                <c:pt idx="5">
                  <c:v>0.6</c:v>
                </c:pt>
                <c:pt idx="6">
                  <c:v>0.8</c:v>
                </c:pt>
                <c:pt idx="7">
                  <c:v>-3.2</c:v>
                </c:pt>
                <c:pt idx="8">
                  <c:v>-4.3</c:v>
                </c:pt>
                <c:pt idx="9">
                  <c:v>-0.1</c:v>
                </c:pt>
                <c:pt idx="10">
                  <c:v>0.8</c:v>
                </c:pt>
                <c:pt idx="11" formatCode="General">
                  <c:v>2.5</c:v>
                </c:pt>
                <c:pt idx="12">
                  <c:v>2.1</c:v>
                </c:pt>
                <c:pt idx="1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F-46C1-8CE5-0DCF27E75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68800"/>
        <c:axId val="183470336"/>
      </c:barChart>
      <c:catAx>
        <c:axId val="1834688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183470336"/>
        <c:crosses val="autoZero"/>
        <c:auto val="1"/>
        <c:lblAlgn val="ctr"/>
        <c:lblOffset val="100"/>
        <c:noMultiLvlLbl val="0"/>
      </c:catAx>
      <c:valAx>
        <c:axId val="183470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346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9641581687535E-2"/>
          <c:y val="4.3539292882507331E-2"/>
          <c:w val="0.91569627567045964"/>
          <c:h val="0.45373223789722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'5.6'!$B$3:$E$3</c:f>
              <c:strCache>
                <c:ptCount val="1"/>
                <c:pt idx="0">
                  <c:v>Pordenone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'5.6'!$A$6:$A$19</c:f>
              <c:strCache>
                <c:ptCount val="14"/>
                <c:pt idx="0">
                  <c:v>  00: indice generale</c:v>
                </c:pt>
                <c:pt idx="1">
                  <c:v>  01: -- prodotti alimentari e bevande analcoliche</c:v>
                </c:pt>
                <c:pt idx="2">
                  <c:v>  02: -- bevande alcoliche e tabacchi</c:v>
                </c:pt>
                <c:pt idx="3">
                  <c:v>  03: -- abbigliamento e calzature</c:v>
                </c:pt>
                <c:pt idx="4">
                  <c:v>  04: -- abitazione, acqua, elettricità, gas e altri combustibili</c:v>
                </c:pt>
                <c:pt idx="5">
                  <c:v>  05: -- mobili, articoli e servizi per la casa</c:v>
                </c:pt>
                <c:pt idx="6">
                  <c:v>  06: -- servizi sanitari e spese per la salute</c:v>
                </c:pt>
                <c:pt idx="7">
                  <c:v>  07: -- trasporti</c:v>
                </c:pt>
                <c:pt idx="8">
                  <c:v>  08: -- comunicazioni</c:v>
                </c:pt>
                <c:pt idx="9">
                  <c:v>  09: -- ricreazione, spettacoli e cultura</c:v>
                </c:pt>
                <c:pt idx="10">
                  <c:v>  10: -- istruzione</c:v>
                </c:pt>
                <c:pt idx="11">
                  <c:v>  11: -- servizi ricettivi e di ristorazione</c:v>
                </c:pt>
                <c:pt idx="12">
                  <c:v>  12: -- altri beni e servizi</c:v>
                </c:pt>
                <c:pt idx="13">
                  <c:v>  00ST: indice generale senza tabacchi</c:v>
                </c:pt>
              </c:strCache>
            </c:strRef>
          </c:cat>
          <c:val>
            <c:numRef>
              <c:f>'5.6'!$G$6:$G$19</c:f>
              <c:numCache>
                <c:formatCode>0.0</c:formatCode>
                <c:ptCount val="14"/>
                <c:pt idx="0">
                  <c:v>0</c:v>
                </c:pt>
                <c:pt idx="1">
                  <c:v>1.8</c:v>
                </c:pt>
                <c:pt idx="2">
                  <c:v>1.7</c:v>
                </c:pt>
                <c:pt idx="3">
                  <c:v>0.9</c:v>
                </c:pt>
                <c:pt idx="4">
                  <c:v>-2.8</c:v>
                </c:pt>
                <c:pt idx="5">
                  <c:v>0.7</c:v>
                </c:pt>
                <c:pt idx="6">
                  <c:v>0.8</c:v>
                </c:pt>
                <c:pt idx="7">
                  <c:v>-3.1</c:v>
                </c:pt>
                <c:pt idx="8">
                  <c:v>-5</c:v>
                </c:pt>
                <c:pt idx="9">
                  <c:v>-0.3</c:v>
                </c:pt>
                <c:pt idx="10">
                  <c:v>0.9</c:v>
                </c:pt>
                <c:pt idx="11">
                  <c:v>2.7</c:v>
                </c:pt>
                <c:pt idx="12">
                  <c:v>1.1000000000000001</c:v>
                </c:pt>
                <c:pt idx="1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A1C-B230-E38213B38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5408"/>
        <c:axId val="184635392"/>
      </c:barChart>
      <c:catAx>
        <c:axId val="1846254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0"/>
        <c:majorTickMark val="out"/>
        <c:minorTickMark val="out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184635392"/>
        <c:crosses val="autoZero"/>
        <c:auto val="1"/>
        <c:lblAlgn val="ctr"/>
        <c:lblOffset val="100"/>
        <c:noMultiLvlLbl val="0"/>
      </c:catAx>
      <c:valAx>
        <c:axId val="18463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4625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40083989501308"/>
          <c:y val="0"/>
          <c:w val="0.73011254593175845"/>
          <c:h val="0.704939745787951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'6.1 e 6.2'!$C$48</c:f>
              <c:strCache>
                <c:ptCount val="1"/>
                <c:pt idx="0">
                  <c:v>analfabeti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('6.1 e 6.2'!$B$48,'6.1 e 6.2'!$B$53,'6.1 e 6.2'!$B$58)</c:f>
              <c:strCache>
                <c:ptCount val="3"/>
                <c:pt idx="0">
                  <c:v>femmine</c:v>
                </c:pt>
                <c:pt idx="1">
                  <c:v>maschi</c:v>
                </c:pt>
                <c:pt idx="2">
                  <c:v>TOTALE</c:v>
                </c:pt>
              </c:strCache>
            </c:strRef>
          </c:cat>
          <c:val>
            <c:numRef>
              <c:f>('6.1 e 6.2'!$C$52,'6.1 e 6.2'!$C$57,'6.1 e 6.2'!$C$62)</c:f>
              <c:numCache>
                <c:formatCode>#,##0.0_ ;\-#,##0.0\ </c:formatCode>
                <c:ptCount val="3"/>
                <c:pt idx="0">
                  <c:v>0.30930287889602665</c:v>
                </c:pt>
                <c:pt idx="1">
                  <c:v>0.41074939916976183</c:v>
                </c:pt>
                <c:pt idx="2">
                  <c:v>0.35756605617113274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8-4890-BB05-77D3C32A1596}"/>
            </c:ext>
          </c:extLst>
        </c:ser>
        <c:ser>
          <c:idx val="1"/>
          <c:order val="1"/>
          <c:tx>
            <c:strRef>
              <c:f>'6.1 e 6.2'!$D$48</c:f>
              <c:strCache>
                <c:ptCount val="1"/>
                <c:pt idx="0">
                  <c:v>elementari*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('6.1 e 6.2'!$B$48,'6.1 e 6.2'!$B$53,'6.1 e 6.2'!$B$58)</c:f>
              <c:strCache>
                <c:ptCount val="3"/>
                <c:pt idx="0">
                  <c:v>femmine</c:v>
                </c:pt>
                <c:pt idx="1">
                  <c:v>maschi</c:v>
                </c:pt>
                <c:pt idx="2">
                  <c:v>TOTALE</c:v>
                </c:pt>
              </c:strCache>
            </c:strRef>
          </c:cat>
          <c:val>
            <c:numRef>
              <c:f>('6.1 e 6.2'!$D$52,'6.1 e 6.2'!$D$57,'6.1 e 6.2'!$D$62)</c:f>
              <c:numCache>
                <c:formatCode>0.0</c:formatCode>
                <c:ptCount val="3"/>
                <c:pt idx="0">
                  <c:v>19.775557141724164</c:v>
                </c:pt>
                <c:pt idx="1">
                  <c:v>13.074065982084335</c:v>
                </c:pt>
                <c:pt idx="2">
                  <c:v>16.587323035985282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F-40C7-99DF-8D994D881327}"/>
            </c:ext>
          </c:extLst>
        </c:ser>
        <c:ser>
          <c:idx val="2"/>
          <c:order val="2"/>
          <c:tx>
            <c:strRef>
              <c:f>'6.1 e 6.2'!$E$48</c:f>
              <c:strCache>
                <c:ptCount val="1"/>
                <c:pt idx="0">
                  <c:v>medie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('6.1 e 6.2'!$B$48,'6.1 e 6.2'!$B$53,'6.1 e 6.2'!$B$58)</c:f>
              <c:strCache>
                <c:ptCount val="3"/>
                <c:pt idx="0">
                  <c:v>femmine</c:v>
                </c:pt>
                <c:pt idx="1">
                  <c:v>maschi</c:v>
                </c:pt>
                <c:pt idx="2">
                  <c:v>TOTALE</c:v>
                </c:pt>
              </c:strCache>
            </c:strRef>
          </c:cat>
          <c:val>
            <c:numRef>
              <c:f>('6.1 e 6.2'!$E$52,'6.1 e 6.2'!$E$57,'6.1 e 6.2'!$E$62)</c:f>
              <c:numCache>
                <c:formatCode>0.0</c:formatCode>
                <c:ptCount val="3"/>
                <c:pt idx="0">
                  <c:v>23.245300975493695</c:v>
                </c:pt>
                <c:pt idx="1">
                  <c:v>26.558881363338433</c:v>
                </c:pt>
                <c:pt idx="2">
                  <c:v>24.821736690019332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CF-40C7-99DF-8D994D881327}"/>
            </c:ext>
          </c:extLst>
        </c:ser>
        <c:ser>
          <c:idx val="3"/>
          <c:order val="3"/>
          <c:tx>
            <c:strRef>
              <c:f>'6.1 e 6.2'!$F$48</c:f>
              <c:strCache>
                <c:ptCount val="1"/>
                <c:pt idx="0">
                  <c:v>superiori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('6.1 e 6.2'!$B$48,'6.1 e 6.2'!$B$53,'6.1 e 6.2'!$B$58)</c:f>
              <c:strCache>
                <c:ptCount val="3"/>
                <c:pt idx="0">
                  <c:v>femmine</c:v>
                </c:pt>
                <c:pt idx="1">
                  <c:v>maschi</c:v>
                </c:pt>
                <c:pt idx="2">
                  <c:v>TOTALE</c:v>
                </c:pt>
              </c:strCache>
            </c:strRef>
          </c:cat>
          <c:val>
            <c:numRef>
              <c:f>('6.1 e 6.2'!$F$52,'6.1 e 6.2'!$F$57,'6.1 e 6.2'!$F$62)</c:f>
              <c:numCache>
                <c:formatCode>0.0</c:formatCode>
                <c:ptCount val="3"/>
                <c:pt idx="0">
                  <c:v>36.45808549448806</c:v>
                </c:pt>
                <c:pt idx="1">
                  <c:v>40.865195542932057</c:v>
                </c:pt>
                <c:pt idx="2">
                  <c:v>38.554767893894351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CF-40C7-99DF-8D994D881327}"/>
            </c:ext>
          </c:extLst>
        </c:ser>
        <c:ser>
          <c:idx val="4"/>
          <c:order val="4"/>
          <c:tx>
            <c:strRef>
              <c:f>'6.1 e 6.2'!$G$48</c:f>
              <c:strCache>
                <c:ptCount val="1"/>
                <c:pt idx="0">
                  <c:v>università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('6.1 e 6.2'!$B$48,'6.1 e 6.2'!$B$53,'6.1 e 6.2'!$B$58)</c:f>
              <c:strCache>
                <c:ptCount val="3"/>
                <c:pt idx="0">
                  <c:v>femmine</c:v>
                </c:pt>
                <c:pt idx="1">
                  <c:v>maschi</c:v>
                </c:pt>
                <c:pt idx="2">
                  <c:v>TOTALE</c:v>
                </c:pt>
              </c:strCache>
            </c:strRef>
          </c:cat>
          <c:val>
            <c:numRef>
              <c:f>('6.1 e 6.2'!$G$52,'6.1 e 6.2'!$G$57,'6.1 e 6.2'!$G$62)</c:f>
              <c:numCache>
                <c:formatCode>0.0</c:formatCode>
                <c:ptCount val="3"/>
                <c:pt idx="0">
                  <c:v>20.211753509398051</c:v>
                </c:pt>
                <c:pt idx="1">
                  <c:v>19.09110771247542</c:v>
                </c:pt>
                <c:pt idx="2">
                  <c:v>19.678606323929902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CF-40C7-99DF-8D994D881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755328"/>
        <c:axId val="184756864"/>
      </c:barChart>
      <c:catAx>
        <c:axId val="18475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756864"/>
        <c:crosses val="autoZero"/>
        <c:auto val="1"/>
        <c:lblAlgn val="ctr"/>
        <c:lblOffset val="100"/>
        <c:noMultiLvlLbl val="0"/>
      </c:catAx>
      <c:valAx>
        <c:axId val="18475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75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47485564304461"/>
          <c:y val="0.88730205589160727"/>
          <c:w val="0.73438362204724417"/>
          <c:h val="8.3137980247582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Popolazione con almeno 9 anni per titolo di studio. Anno 2019 </a:t>
            </a:r>
          </a:p>
        </c:rich>
      </c:tx>
      <c:layout>
        <c:manualLayout>
          <c:xMode val="edge"/>
          <c:yMode val="edge"/>
          <c:x val="0.163512754389076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972308149291542"/>
          <c:y val="0.43662625967340291"/>
          <c:w val="0.54406110943823682"/>
          <c:h val="0.44878077907046182"/>
        </c:manualLayout>
      </c:layout>
      <c:pie3DChart>
        <c:varyColors val="1"/>
        <c:ser>
          <c:idx val="0"/>
          <c:order val="0"/>
          <c:tx>
            <c:strRef>
              <c:f>'6.1 e 6.2'!$A$39</c:f>
              <c:strCache>
                <c:ptCount val="1"/>
                <c:pt idx="0">
                  <c:v>Pordenone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5F0-4457-9FF9-741290887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5F0-4457-9FF9-741290887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5F0-4457-9FF9-7412908874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F0-4457-9FF9-7412908874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F0-4457-9FF9-7412908874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5F0-4457-9FF9-7412908874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F0-4457-9FF9-7412908874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F0-4457-9FF9-7412908874C0}"/>
              </c:ext>
            </c:extLst>
          </c:dPt>
          <c:dLbls>
            <c:dLbl>
              <c:idx val="0"/>
              <c:layout>
                <c:manualLayout>
                  <c:x val="3.5434408463221947E-2"/>
                  <c:y val="-0.161269536268354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0-4457-9FF9-7412908874C0}"/>
                </c:ext>
              </c:extLst>
            </c:dLbl>
            <c:dLbl>
              <c:idx val="1"/>
              <c:layout>
                <c:manualLayout>
                  <c:x val="0.14722222222222225"/>
                  <c:y val="-0.101851851851851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F0-4457-9FF9-7412908874C0}"/>
                </c:ext>
              </c:extLst>
            </c:dLbl>
            <c:dLbl>
              <c:idx val="2"/>
              <c:layout>
                <c:manualLayout>
                  <c:x val="0.11388888888888887"/>
                  <c:y val="2.314814814814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0-4457-9FF9-7412908874C0}"/>
                </c:ext>
              </c:extLst>
            </c:dLbl>
            <c:dLbl>
              <c:idx val="3"/>
              <c:layout>
                <c:manualLayout>
                  <c:x val="-1.666666666666667E-2"/>
                  <c:y val="0.1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0-4457-9FF9-7412908874C0}"/>
                </c:ext>
              </c:extLst>
            </c:dLbl>
            <c:dLbl>
              <c:idx val="4"/>
              <c:layout>
                <c:manualLayout>
                  <c:x val="-4.9062642604177892E-2"/>
                  <c:y val="-2.46178621958074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8287150916883"/>
                      <c:h val="0.30199091822048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5F0-4457-9FF9-7412908874C0}"/>
                </c:ext>
              </c:extLst>
            </c:dLbl>
            <c:dLbl>
              <c:idx val="5"/>
              <c:layout>
                <c:manualLayout>
                  <c:x val="-6.9444444444444461E-2"/>
                  <c:y val="5.55555555555554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0-4457-9FF9-7412908874C0}"/>
                </c:ext>
              </c:extLst>
            </c:dLbl>
            <c:dLbl>
              <c:idx val="6"/>
              <c:layout>
                <c:manualLayout>
                  <c:x val="-0.12222222222222225"/>
                  <c:y val="-3.70370370370370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0-4457-9FF9-7412908874C0}"/>
                </c:ext>
              </c:extLst>
            </c:dLbl>
            <c:dLbl>
              <c:idx val="7"/>
              <c:layout>
                <c:manualLayout>
                  <c:x val="-0.1199318440293666"/>
                  <c:y val="-0.157838269539240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0-4457-9FF9-741290887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'6.1 e 6.2'!$B$24:$I$24</c:f>
              <c:strCache>
                <c:ptCount val="8"/>
                <c:pt idx="0">
                  <c:v>analfabeti</c:v>
                </c:pt>
                <c:pt idx="1">
                  <c:v>alfabeti privi di titolo di studio</c:v>
                </c:pt>
                <c:pt idx="2">
                  <c:v>licenza di scuola elementare</c:v>
                </c:pt>
                <c:pt idx="3">
                  <c:v>licenza di scuola media inferiore o di avviamento professionale</c:v>
                </c:pt>
                <c:pt idx="4">
                  <c:v>diploma di istruzione secondaria di II grado o di qualifica professionale (3-4 anni) compresi IFTS</c:v>
                </c:pt>
                <c:pt idx="5">
                  <c:v>diploma di tecnico superiore ITS o titolo di studio terziario di primo livello</c:v>
                </c:pt>
                <c:pt idx="6">
                  <c:v>titolo di studio terziario di secondo livello</c:v>
                </c:pt>
                <c:pt idx="7">
                  <c:v>dottorato di ricerca o diploma accademico di formazione alla ricerca</c:v>
                </c:pt>
              </c:strCache>
            </c:strRef>
          </c:cat>
          <c:val>
            <c:numRef>
              <c:f>'6.1 e 6.2'!$B$39:$I$39</c:f>
              <c:numCache>
                <c:formatCode>#,##0.0_ ;\-#,##0.0\ </c:formatCode>
                <c:ptCount val="8"/>
                <c:pt idx="0">
                  <c:v>0.35756605617113274</c:v>
                </c:pt>
                <c:pt idx="1">
                  <c:v>3.3074860195829778</c:v>
                </c:pt>
                <c:pt idx="2">
                  <c:v>13.279837016402304</c:v>
                </c:pt>
                <c:pt idx="3">
                  <c:v>24.821736690019332</c:v>
                </c:pt>
                <c:pt idx="4">
                  <c:v>38.554767893894351</c:v>
                </c:pt>
                <c:pt idx="5">
                  <c:v>4.8105107789534962</c:v>
                </c:pt>
                <c:pt idx="6">
                  <c:v>14.446084443797686</c:v>
                </c:pt>
                <c:pt idx="7">
                  <c:v>0.4220111011787207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0-4457-9FF9-74129088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40083989501315"/>
          <c:y val="7.610893090736124E-3"/>
          <c:w val="0.74877921259842506"/>
          <c:h val="0.74500479743309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'6.1 e 6.2'!$C$58</c:f>
              <c:strCache>
                <c:ptCount val="1"/>
                <c:pt idx="0">
                  <c:v>analfabeti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 e 6.2'!$B$59:$B$62</c:f>
              <c:strCache>
                <c:ptCount val="4"/>
                <c:pt idx="0">
                  <c:v>Italia</c:v>
                </c:pt>
                <c:pt idx="1">
                  <c:v>FVG</c:v>
                </c:pt>
                <c:pt idx="2">
                  <c:v>PN (provincia)</c:v>
                </c:pt>
                <c:pt idx="3">
                  <c:v>Pordenone</c:v>
                </c:pt>
              </c:strCache>
            </c:strRef>
          </c:cat>
          <c:val>
            <c:numRef>
              <c:f>'6.1 e 6.2'!$C$59:$C$62</c:f>
              <c:numCache>
                <c:formatCode>#,##0.0_ ;\-#,##0.0\ </c:formatCode>
                <c:ptCount val="4"/>
                <c:pt idx="0">
                  <c:v>0.61404289159711367</c:v>
                </c:pt>
                <c:pt idx="1">
                  <c:v>0.25752725910951652</c:v>
                </c:pt>
                <c:pt idx="2">
                  <c:v>0.29096749298653624</c:v>
                </c:pt>
                <c:pt idx="3">
                  <c:v>0.35756605617113274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0-48E2-A32A-0C12AE30E301}"/>
            </c:ext>
          </c:extLst>
        </c:ser>
        <c:ser>
          <c:idx val="1"/>
          <c:order val="1"/>
          <c:tx>
            <c:strRef>
              <c:f>'6.1 e 6.2'!$D$58</c:f>
              <c:strCache>
                <c:ptCount val="1"/>
                <c:pt idx="0">
                  <c:v>elementari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 e 6.2'!$B$59:$B$62</c:f>
              <c:strCache>
                <c:ptCount val="4"/>
                <c:pt idx="0">
                  <c:v>Italia</c:v>
                </c:pt>
                <c:pt idx="1">
                  <c:v>FVG</c:v>
                </c:pt>
                <c:pt idx="2">
                  <c:v>PN (provincia)</c:v>
                </c:pt>
                <c:pt idx="3">
                  <c:v>Pordenone</c:v>
                </c:pt>
              </c:strCache>
            </c:strRef>
          </c:cat>
          <c:val>
            <c:numRef>
              <c:f>'6.1 e 6.2'!$D$59:$D$62</c:f>
              <c:numCache>
                <c:formatCode>0.0</c:formatCode>
                <c:ptCount val="4"/>
                <c:pt idx="0">
                  <c:v>19.997591456832289</c:v>
                </c:pt>
                <c:pt idx="1">
                  <c:v>17.855016235221246</c:v>
                </c:pt>
                <c:pt idx="2">
                  <c:v>19.743030859240566</c:v>
                </c:pt>
                <c:pt idx="3">
                  <c:v>16.587323035985282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0-48E2-A32A-0C12AE30E301}"/>
            </c:ext>
          </c:extLst>
        </c:ser>
        <c:ser>
          <c:idx val="2"/>
          <c:order val="2"/>
          <c:tx>
            <c:strRef>
              <c:f>'6.1 e 6.2'!$E$58</c:f>
              <c:strCache>
                <c:ptCount val="1"/>
                <c:pt idx="0">
                  <c:v>medie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 e 6.2'!$B$59:$B$62</c:f>
              <c:strCache>
                <c:ptCount val="4"/>
                <c:pt idx="0">
                  <c:v>Italia</c:v>
                </c:pt>
                <c:pt idx="1">
                  <c:v>FVG</c:v>
                </c:pt>
                <c:pt idx="2">
                  <c:v>PN (provincia)</c:v>
                </c:pt>
                <c:pt idx="3">
                  <c:v>Pordenone</c:v>
                </c:pt>
              </c:strCache>
            </c:strRef>
          </c:cat>
          <c:val>
            <c:numRef>
              <c:f>'6.1 e 6.2'!$E$59:$E$62</c:f>
              <c:numCache>
                <c:formatCode>0.0</c:formatCode>
                <c:ptCount val="4"/>
                <c:pt idx="0">
                  <c:v>29.504865365691714</c:v>
                </c:pt>
                <c:pt idx="1">
                  <c:v>28.518703560567271</c:v>
                </c:pt>
                <c:pt idx="2">
                  <c:v>28.221065768387092</c:v>
                </c:pt>
                <c:pt idx="3">
                  <c:v>24.821736690019332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0-48E2-A32A-0C12AE30E301}"/>
            </c:ext>
          </c:extLst>
        </c:ser>
        <c:ser>
          <c:idx val="3"/>
          <c:order val="3"/>
          <c:tx>
            <c:strRef>
              <c:f>'6.1 e 6.2'!$F$58</c:f>
              <c:strCache>
                <c:ptCount val="1"/>
                <c:pt idx="0">
                  <c:v>superiori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 e 6.2'!$B$59:$B$62</c:f>
              <c:strCache>
                <c:ptCount val="4"/>
                <c:pt idx="0">
                  <c:v>Italia</c:v>
                </c:pt>
                <c:pt idx="1">
                  <c:v>FVG</c:v>
                </c:pt>
                <c:pt idx="2">
                  <c:v>PN (provincia)</c:v>
                </c:pt>
                <c:pt idx="3">
                  <c:v>Pordenone</c:v>
                </c:pt>
              </c:strCache>
            </c:strRef>
          </c:cat>
          <c:val>
            <c:numRef>
              <c:f>'6.1 e 6.2'!$F$59:$F$62</c:f>
              <c:numCache>
                <c:formatCode>0.0</c:formatCode>
                <c:ptCount val="4"/>
                <c:pt idx="0">
                  <c:v>35.609905694324048</c:v>
                </c:pt>
                <c:pt idx="1">
                  <c:v>39.068890760344352</c:v>
                </c:pt>
                <c:pt idx="2">
                  <c:v>39.1651979239452</c:v>
                </c:pt>
                <c:pt idx="3">
                  <c:v>38.554767893894351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0-48E2-A32A-0C12AE30E301}"/>
            </c:ext>
          </c:extLst>
        </c:ser>
        <c:ser>
          <c:idx val="4"/>
          <c:order val="4"/>
          <c:tx>
            <c:strRef>
              <c:f>'6.1 e 6.2'!$G$58</c:f>
              <c:strCache>
                <c:ptCount val="1"/>
                <c:pt idx="0">
                  <c:v>università o titolo terziario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 e 6.2'!$B$59:$B$62</c:f>
              <c:strCache>
                <c:ptCount val="4"/>
                <c:pt idx="0">
                  <c:v>Italia</c:v>
                </c:pt>
                <c:pt idx="1">
                  <c:v>FVG</c:v>
                </c:pt>
                <c:pt idx="2">
                  <c:v>PN (provincia)</c:v>
                </c:pt>
                <c:pt idx="3">
                  <c:v>Pordenone</c:v>
                </c:pt>
              </c:strCache>
            </c:strRef>
          </c:cat>
          <c:val>
            <c:numRef>
              <c:f>'6.1 e 6.2'!$G$59:$G$62</c:f>
              <c:numCache>
                <c:formatCode>0.0</c:formatCode>
                <c:ptCount val="4"/>
                <c:pt idx="0">
                  <c:v>14.27359459155484</c:v>
                </c:pt>
                <c:pt idx="1">
                  <c:v>14.299862184757618</c:v>
                </c:pt>
                <c:pt idx="2">
                  <c:v>12.579737955440606</c:v>
                </c:pt>
                <c:pt idx="3">
                  <c:v>19.678606323929902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0-48E2-A32A-0C12AE30E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755328"/>
        <c:axId val="184756864"/>
      </c:barChart>
      <c:catAx>
        <c:axId val="18475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756864"/>
        <c:crosses val="autoZero"/>
        <c:auto val="1"/>
        <c:lblAlgn val="ctr"/>
        <c:lblOffset val="100"/>
        <c:noMultiLvlLbl val="0"/>
      </c:catAx>
      <c:valAx>
        <c:axId val="18475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75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730205589160727"/>
          <c:w val="0.97705028871391075"/>
          <c:h val="8.3137980247582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'6.6 '!$B$4:$D$4</c:f>
              <c:strCache>
                <c:ptCount val="1"/>
                <c:pt idx="0">
                  <c:v>Scuole dell’Infanzia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'6.6 '!$A$6:$A$36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2018*</c:v>
                </c:pt>
                <c:pt idx="29">
                  <c:v>2019*</c:v>
                </c:pt>
                <c:pt idx="30">
                  <c:v>2020*</c:v>
                </c:pt>
              </c:strCache>
            </c:strRef>
          </c:cat>
          <c:val>
            <c:numRef>
              <c:f>'6.6 '!$D$6:$D$36</c:f>
              <c:numCache>
                <c:formatCode>#,##0</c:formatCode>
                <c:ptCount val="31"/>
                <c:pt idx="0">
                  <c:v>1230</c:v>
                </c:pt>
                <c:pt idx="1">
                  <c:v>1210</c:v>
                </c:pt>
                <c:pt idx="2">
                  <c:v>1162</c:v>
                </c:pt>
                <c:pt idx="3">
                  <c:v>1202</c:v>
                </c:pt>
                <c:pt idx="4">
                  <c:v>1230</c:v>
                </c:pt>
                <c:pt idx="5">
                  <c:v>1302</c:v>
                </c:pt>
                <c:pt idx="6">
                  <c:v>1316</c:v>
                </c:pt>
                <c:pt idx="7">
                  <c:v>1249</c:v>
                </c:pt>
                <c:pt idx="8">
                  <c:v>1216</c:v>
                </c:pt>
                <c:pt idx="9">
                  <c:v>1233</c:v>
                </c:pt>
                <c:pt idx="10">
                  <c:v>1221</c:v>
                </c:pt>
                <c:pt idx="11">
                  <c:v>1271</c:v>
                </c:pt>
                <c:pt idx="12">
                  <c:v>1303</c:v>
                </c:pt>
                <c:pt idx="13">
                  <c:v>1328</c:v>
                </c:pt>
                <c:pt idx="14">
                  <c:v>1341</c:v>
                </c:pt>
                <c:pt idx="15">
                  <c:v>1355</c:v>
                </c:pt>
                <c:pt idx="16">
                  <c:v>1321</c:v>
                </c:pt>
                <c:pt idx="17">
                  <c:v>1387</c:v>
                </c:pt>
                <c:pt idx="18">
                  <c:v>1420</c:v>
                </c:pt>
                <c:pt idx="19">
                  <c:v>1423</c:v>
                </c:pt>
                <c:pt idx="20">
                  <c:v>1451</c:v>
                </c:pt>
                <c:pt idx="21">
                  <c:v>1457</c:v>
                </c:pt>
                <c:pt idx="22">
                  <c:v>1477</c:v>
                </c:pt>
                <c:pt idx="23">
                  <c:v>1489</c:v>
                </c:pt>
                <c:pt idx="24">
                  <c:v>1439</c:v>
                </c:pt>
                <c:pt idx="25">
                  <c:v>1346</c:v>
                </c:pt>
                <c:pt idx="26">
                  <c:v>1301</c:v>
                </c:pt>
                <c:pt idx="27">
                  <c:v>1259</c:v>
                </c:pt>
                <c:pt idx="28">
                  <c:v>1266</c:v>
                </c:pt>
                <c:pt idx="29">
                  <c:v>1236</c:v>
                </c:pt>
                <c:pt idx="30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1-4EC7-A171-9405F88617F9}"/>
            </c:ext>
          </c:extLst>
        </c:ser>
        <c:ser>
          <c:idx val="1"/>
          <c:order val="1"/>
          <c:tx>
            <c:strRef>
              <c:f>'6.6 '!$E$4:$G$4</c:f>
              <c:strCache>
                <c:ptCount val="1"/>
                <c:pt idx="0">
                  <c:v>Scuole Primarie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cat>
            <c:strRef>
              <c:f>'6.6 '!$A$6:$A$36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2018*</c:v>
                </c:pt>
                <c:pt idx="29">
                  <c:v>2019*</c:v>
                </c:pt>
                <c:pt idx="30">
                  <c:v>2020*</c:v>
                </c:pt>
              </c:strCache>
            </c:strRef>
          </c:cat>
          <c:val>
            <c:numRef>
              <c:f>'6.6 '!$G$6:$G$36</c:f>
              <c:numCache>
                <c:formatCode>#,##0</c:formatCode>
                <c:ptCount val="31"/>
                <c:pt idx="0">
                  <c:v>2160</c:v>
                </c:pt>
                <c:pt idx="1">
                  <c:v>2135</c:v>
                </c:pt>
                <c:pt idx="2">
                  <c:v>2069</c:v>
                </c:pt>
                <c:pt idx="3">
                  <c:v>1984</c:v>
                </c:pt>
                <c:pt idx="4">
                  <c:v>1916</c:v>
                </c:pt>
                <c:pt idx="5">
                  <c:v>1869</c:v>
                </c:pt>
                <c:pt idx="6">
                  <c:v>1898</c:v>
                </c:pt>
                <c:pt idx="7">
                  <c:v>1961</c:v>
                </c:pt>
                <c:pt idx="8">
                  <c:v>2071</c:v>
                </c:pt>
                <c:pt idx="9">
                  <c:v>2103</c:v>
                </c:pt>
                <c:pt idx="10">
                  <c:v>2129</c:v>
                </c:pt>
                <c:pt idx="11">
                  <c:v>2145</c:v>
                </c:pt>
                <c:pt idx="12">
                  <c:v>2170</c:v>
                </c:pt>
                <c:pt idx="13">
                  <c:v>2088</c:v>
                </c:pt>
                <c:pt idx="14">
                  <c:v>2110</c:v>
                </c:pt>
                <c:pt idx="15">
                  <c:v>2193</c:v>
                </c:pt>
                <c:pt idx="16">
                  <c:v>2242</c:v>
                </c:pt>
                <c:pt idx="17">
                  <c:v>2271</c:v>
                </c:pt>
                <c:pt idx="18">
                  <c:v>2326</c:v>
                </c:pt>
                <c:pt idx="19">
                  <c:v>2356</c:v>
                </c:pt>
                <c:pt idx="20">
                  <c:v>2385</c:v>
                </c:pt>
                <c:pt idx="21">
                  <c:v>2406</c:v>
                </c:pt>
                <c:pt idx="22">
                  <c:v>2442</c:v>
                </c:pt>
                <c:pt idx="23">
                  <c:v>2554</c:v>
                </c:pt>
                <c:pt idx="24">
                  <c:v>2590</c:v>
                </c:pt>
                <c:pt idx="25">
                  <c:v>2595</c:v>
                </c:pt>
                <c:pt idx="26">
                  <c:v>2620</c:v>
                </c:pt>
                <c:pt idx="27">
                  <c:v>2611</c:v>
                </c:pt>
                <c:pt idx="28">
                  <c:v>2539</c:v>
                </c:pt>
                <c:pt idx="29">
                  <c:v>2466</c:v>
                </c:pt>
                <c:pt idx="30">
                  <c:v>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1-4EC7-A171-9405F88617F9}"/>
            </c:ext>
          </c:extLst>
        </c:ser>
        <c:ser>
          <c:idx val="2"/>
          <c:order val="2"/>
          <c:tx>
            <c:strRef>
              <c:f>'6.6 '!$H$4:$J$4</c:f>
              <c:strCache>
                <c:ptCount val="1"/>
                <c:pt idx="0">
                  <c:v>Scuole Secondarie I grado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'6.6 '!$A$6:$A$36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2018*</c:v>
                </c:pt>
                <c:pt idx="29">
                  <c:v>2019*</c:v>
                </c:pt>
                <c:pt idx="30">
                  <c:v>2020*</c:v>
                </c:pt>
              </c:strCache>
            </c:strRef>
          </c:cat>
          <c:val>
            <c:numRef>
              <c:f>'6.6 '!$J$6:$J$36</c:f>
              <c:numCache>
                <c:formatCode>#,##0</c:formatCode>
                <c:ptCount val="31"/>
                <c:pt idx="0">
                  <c:v>2104</c:v>
                </c:pt>
                <c:pt idx="1">
                  <c:v>1957</c:v>
                </c:pt>
                <c:pt idx="2">
                  <c:v>1888</c:v>
                </c:pt>
                <c:pt idx="3">
                  <c:v>1815</c:v>
                </c:pt>
                <c:pt idx="4">
                  <c:v>1790</c:v>
                </c:pt>
                <c:pt idx="5">
                  <c:v>1635</c:v>
                </c:pt>
                <c:pt idx="6">
                  <c:v>1570</c:v>
                </c:pt>
                <c:pt idx="7">
                  <c:v>1472</c:v>
                </c:pt>
                <c:pt idx="8">
                  <c:v>1457</c:v>
                </c:pt>
                <c:pt idx="9">
                  <c:v>1406</c:v>
                </c:pt>
                <c:pt idx="10">
                  <c:v>1538</c:v>
                </c:pt>
                <c:pt idx="11">
                  <c:v>1472</c:v>
                </c:pt>
                <c:pt idx="12">
                  <c:v>1663</c:v>
                </c:pt>
                <c:pt idx="13">
                  <c:v>1849</c:v>
                </c:pt>
                <c:pt idx="14">
                  <c:v>1900</c:v>
                </c:pt>
                <c:pt idx="15">
                  <c:v>1873</c:v>
                </c:pt>
                <c:pt idx="16">
                  <c:v>1852</c:v>
                </c:pt>
                <c:pt idx="17">
                  <c:v>1875</c:v>
                </c:pt>
                <c:pt idx="18">
                  <c:v>1909</c:v>
                </c:pt>
                <c:pt idx="19">
                  <c:v>1866</c:v>
                </c:pt>
                <c:pt idx="20">
                  <c:v>1815</c:v>
                </c:pt>
                <c:pt idx="21">
                  <c:v>1868</c:v>
                </c:pt>
                <c:pt idx="22">
                  <c:v>1837</c:v>
                </c:pt>
                <c:pt idx="23">
                  <c:v>1785</c:v>
                </c:pt>
                <c:pt idx="24">
                  <c:v>1758</c:v>
                </c:pt>
                <c:pt idx="25">
                  <c:v>1755</c:v>
                </c:pt>
                <c:pt idx="26">
                  <c:v>1834</c:v>
                </c:pt>
                <c:pt idx="27">
                  <c:v>1868</c:v>
                </c:pt>
                <c:pt idx="28">
                  <c:v>1944</c:v>
                </c:pt>
                <c:pt idx="29">
                  <c:v>2047</c:v>
                </c:pt>
                <c:pt idx="30">
                  <c:v>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1-4EC7-A171-9405F88617F9}"/>
            </c:ext>
          </c:extLst>
        </c:ser>
        <c:ser>
          <c:idx val="3"/>
          <c:order val="3"/>
          <c:tx>
            <c:strRef>
              <c:f>'6.6 '!$K$4:$M$4</c:f>
              <c:strCache>
                <c:ptCount val="1"/>
                <c:pt idx="0">
                  <c:v>Scuole Secondarie II grado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cat>
            <c:strRef>
              <c:f>'6.6 '!$A$6:$A$36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2018*</c:v>
                </c:pt>
                <c:pt idx="29">
                  <c:v>2019*</c:v>
                </c:pt>
                <c:pt idx="30">
                  <c:v>2020*</c:v>
                </c:pt>
              </c:strCache>
            </c:strRef>
          </c:cat>
          <c:val>
            <c:numRef>
              <c:f>'6.6 '!$M$6:$M$36</c:f>
              <c:numCache>
                <c:formatCode>#,##0</c:formatCode>
                <c:ptCount val="31"/>
                <c:pt idx="0">
                  <c:v>8082</c:v>
                </c:pt>
                <c:pt idx="1">
                  <c:v>7885</c:v>
                </c:pt>
                <c:pt idx="2">
                  <c:v>7675</c:v>
                </c:pt>
                <c:pt idx="3">
                  <c:v>7320</c:v>
                </c:pt>
                <c:pt idx="4">
                  <c:v>7007</c:v>
                </c:pt>
                <c:pt idx="5">
                  <c:v>6714</c:v>
                </c:pt>
                <c:pt idx="6">
                  <c:v>6393</c:v>
                </c:pt>
                <c:pt idx="7">
                  <c:v>6220</c:v>
                </c:pt>
                <c:pt idx="8">
                  <c:v>6034</c:v>
                </c:pt>
                <c:pt idx="9">
                  <c:v>6091</c:v>
                </c:pt>
                <c:pt idx="10">
                  <c:v>6487</c:v>
                </c:pt>
                <c:pt idx="11">
                  <c:v>6260</c:v>
                </c:pt>
                <c:pt idx="12">
                  <c:v>6363</c:v>
                </c:pt>
                <c:pt idx="13">
                  <c:v>6644</c:v>
                </c:pt>
                <c:pt idx="14">
                  <c:v>6696</c:v>
                </c:pt>
                <c:pt idx="15">
                  <c:v>6902</c:v>
                </c:pt>
                <c:pt idx="16">
                  <c:v>7220</c:v>
                </c:pt>
                <c:pt idx="17">
                  <c:v>7326</c:v>
                </c:pt>
                <c:pt idx="18">
                  <c:v>7379</c:v>
                </c:pt>
                <c:pt idx="19">
                  <c:v>7485</c:v>
                </c:pt>
                <c:pt idx="20">
                  <c:v>7539</c:v>
                </c:pt>
                <c:pt idx="21">
                  <c:v>7466</c:v>
                </c:pt>
                <c:pt idx="22">
                  <c:v>7447</c:v>
                </c:pt>
                <c:pt idx="23">
                  <c:v>7441</c:v>
                </c:pt>
                <c:pt idx="24">
                  <c:v>7463</c:v>
                </c:pt>
                <c:pt idx="25">
                  <c:v>7584</c:v>
                </c:pt>
                <c:pt idx="26">
                  <c:v>7278</c:v>
                </c:pt>
                <c:pt idx="27">
                  <c:v>7668</c:v>
                </c:pt>
                <c:pt idx="28">
                  <c:v>7712</c:v>
                </c:pt>
                <c:pt idx="29">
                  <c:v>7558</c:v>
                </c:pt>
                <c:pt idx="30">
                  <c:v>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1-4EC7-A171-9405F886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833920"/>
        <c:axId val="184835456"/>
      </c:barChart>
      <c:catAx>
        <c:axId val="1848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84835456"/>
        <c:crosses val="autoZero"/>
        <c:auto val="1"/>
        <c:lblAlgn val="ctr"/>
        <c:lblOffset val="100"/>
        <c:noMultiLvlLbl val="0"/>
      </c:catAx>
      <c:valAx>
        <c:axId val="1848354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4833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Iscritti</a:t>
            </a:r>
            <a:r>
              <a:rPr lang="it-IT" sz="1100" baseline="0"/>
              <a:t> nelle scuole  dell'infanzia, primarie e esecondrie di primo grado. </a:t>
            </a:r>
          </a:p>
          <a:p>
            <a:pPr>
              <a:defRPr/>
            </a:pPr>
            <a:r>
              <a:rPr lang="it-IT" sz="1100" baseline="0"/>
              <a:t>A.S. 2020/2021</a:t>
            </a:r>
            <a:endParaRPr lang="it-IT" sz="1100"/>
          </a:p>
        </c:rich>
      </c:tx>
      <c:layout>
        <c:manualLayout>
          <c:xMode val="edge"/>
          <c:yMode val="edge"/>
          <c:x val="0.1201748013821507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836185356761868E-2"/>
          <c:y val="0.14653127205545199"/>
          <c:w val="0.66509579081725867"/>
          <c:h val="0.773296528424285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'6.7'!$B$3:$C$3</c:f>
              <c:strCache>
                <c:ptCount val="1"/>
                <c:pt idx="0">
                  <c:v>Scuole dell’Infanzia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'6.7'!$A$24:$A$27</c:f>
              <c:strCache>
                <c:ptCount val="4"/>
                <c:pt idx="0">
                  <c:v>Rorai</c:v>
                </c:pt>
                <c:pt idx="1">
                  <c:v>Centro</c:v>
                </c:pt>
                <c:pt idx="2">
                  <c:v>Torre</c:v>
                </c:pt>
                <c:pt idx="3">
                  <c:v>Sud</c:v>
                </c:pt>
              </c:strCache>
            </c:strRef>
          </c:cat>
          <c:val>
            <c:numRef>
              <c:f>'6.7'!$C$24:$C$27</c:f>
              <c:numCache>
                <c:formatCode>General</c:formatCode>
                <c:ptCount val="4"/>
                <c:pt idx="0">
                  <c:v>322</c:v>
                </c:pt>
                <c:pt idx="1">
                  <c:v>370</c:v>
                </c:pt>
                <c:pt idx="2">
                  <c:v>189</c:v>
                </c:pt>
                <c:pt idx="3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C0F-BC71-6132E1274EC7}"/>
            </c:ext>
          </c:extLst>
        </c:ser>
        <c:ser>
          <c:idx val="1"/>
          <c:order val="1"/>
          <c:tx>
            <c:strRef>
              <c:f>'6.7'!$D$3:$E$3</c:f>
              <c:strCache>
                <c:ptCount val="1"/>
                <c:pt idx="0">
                  <c:v>Scuole Primarie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'6.7'!$A$24:$A$27</c:f>
              <c:strCache>
                <c:ptCount val="4"/>
                <c:pt idx="0">
                  <c:v>Rorai</c:v>
                </c:pt>
                <c:pt idx="1">
                  <c:v>Centro</c:v>
                </c:pt>
                <c:pt idx="2">
                  <c:v>Torre</c:v>
                </c:pt>
                <c:pt idx="3">
                  <c:v>Sud</c:v>
                </c:pt>
              </c:strCache>
            </c:strRef>
          </c:cat>
          <c:val>
            <c:numRef>
              <c:f>'6.7'!$E$24:$E$27</c:f>
              <c:numCache>
                <c:formatCode>General</c:formatCode>
                <c:ptCount val="4"/>
                <c:pt idx="0">
                  <c:v>502</c:v>
                </c:pt>
                <c:pt idx="1">
                  <c:v>829</c:v>
                </c:pt>
                <c:pt idx="2">
                  <c:v>541</c:v>
                </c:pt>
                <c:pt idx="3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A-4C0F-BC71-6132E1274EC7}"/>
            </c:ext>
          </c:extLst>
        </c:ser>
        <c:ser>
          <c:idx val="2"/>
          <c:order val="2"/>
          <c:tx>
            <c:strRef>
              <c:f>'6.7'!$F$3:$G$3</c:f>
              <c:strCache>
                <c:ptCount val="1"/>
                <c:pt idx="0">
                  <c:v>Scuole Secondarie di 1° grado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'6.7'!$A$24:$A$27</c:f>
              <c:strCache>
                <c:ptCount val="4"/>
                <c:pt idx="0">
                  <c:v>Rorai</c:v>
                </c:pt>
                <c:pt idx="1">
                  <c:v>Centro</c:v>
                </c:pt>
                <c:pt idx="2">
                  <c:v>Torre</c:v>
                </c:pt>
                <c:pt idx="3">
                  <c:v>Sud</c:v>
                </c:pt>
              </c:strCache>
            </c:strRef>
          </c:cat>
          <c:val>
            <c:numRef>
              <c:f>'6.7'!$G$24:$G$27</c:f>
              <c:numCache>
                <c:formatCode>General</c:formatCode>
                <c:ptCount val="4"/>
                <c:pt idx="0">
                  <c:v>403</c:v>
                </c:pt>
                <c:pt idx="1">
                  <c:v>818</c:v>
                </c:pt>
                <c:pt idx="2">
                  <c:v>464</c:v>
                </c:pt>
                <c:pt idx="3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A-4C0F-BC71-6132E1274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214464"/>
        <c:axId val="185216000"/>
      </c:barChart>
      <c:catAx>
        <c:axId val="185214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216000"/>
        <c:crosses val="autoZero"/>
        <c:auto val="1"/>
        <c:lblAlgn val="ctr"/>
        <c:lblOffset val="100"/>
        <c:noMultiLvlLbl val="0"/>
      </c:catAx>
      <c:valAx>
        <c:axId val="1852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21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312286435893664"/>
          <c:y val="0.25958536996991588"/>
          <c:w val="0.33687713564106586"/>
          <c:h val="0.29082921019139385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'6.8'!$A$24:$A$36</c:f>
              <c:strCache>
                <c:ptCount val="13"/>
                <c:pt idx="0">
                  <c:v>Via Fiamme Gialle, 3</c:v>
                </c:pt>
                <c:pt idx="1">
                  <c:v>“S. Lucia”</c:v>
                </c:pt>
                <c:pt idx="2">
                  <c:v>“Sacro Cuore” </c:v>
                </c:pt>
                <c:pt idx="3">
                  <c:v>Via Ada Negri</c:v>
                </c:pt>
                <c:pt idx="4">
                  <c:v>Viale della Libertà, 104</c:v>
                </c:pt>
                <c:pt idx="5">
                  <c:v>Via Beata Domicilla</c:v>
                </c:pt>
                <c:pt idx="6">
                  <c:v>“G. Lozer”</c:v>
                </c:pt>
                <c:pt idx="7">
                  <c:v>"San Giorgio"</c:v>
                </c:pt>
                <c:pt idx="8">
                  <c:v>"S. Maria Goretti" </c:v>
                </c:pt>
                <c:pt idx="9">
                  <c:v>V. Emanuele II</c:v>
                </c:pt>
                <c:pt idx="10">
                  <c:v>Via Mantegna, 1</c:v>
                </c:pt>
                <c:pt idx="11">
                  <c:v>Via Cappuccini</c:v>
                </c:pt>
                <c:pt idx="12">
                  <c:v>Via Vallenoncello, 83</c:v>
                </c:pt>
              </c:strCache>
            </c:strRef>
          </c:cat>
          <c:val>
            <c:numRef>
              <c:f>'6.8'!$B$24:$B$36</c:f>
              <c:numCache>
                <c:formatCode>General</c:formatCode>
                <c:ptCount val="13"/>
                <c:pt idx="0">
                  <c:v>140</c:v>
                </c:pt>
                <c:pt idx="1">
                  <c:v>123</c:v>
                </c:pt>
                <c:pt idx="2">
                  <c:v>120</c:v>
                </c:pt>
                <c:pt idx="3">
                  <c:v>110</c:v>
                </c:pt>
                <c:pt idx="4">
                  <c:v>109</c:v>
                </c:pt>
                <c:pt idx="5">
                  <c:v>100</c:v>
                </c:pt>
                <c:pt idx="6">
                  <c:v>80</c:v>
                </c:pt>
                <c:pt idx="7">
                  <c:v>78</c:v>
                </c:pt>
                <c:pt idx="8">
                  <c:v>73</c:v>
                </c:pt>
                <c:pt idx="9">
                  <c:v>72</c:v>
                </c:pt>
                <c:pt idx="10">
                  <c:v>67</c:v>
                </c:pt>
                <c:pt idx="11">
                  <c:v>59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3-4793-A482-3F3DFA6C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85303040"/>
        <c:axId val="185304576"/>
      </c:barChart>
      <c:catAx>
        <c:axId val="18530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85304576"/>
        <c:crosses val="autoZero"/>
        <c:auto val="1"/>
        <c:lblAlgn val="ctr"/>
        <c:lblOffset val="100"/>
        <c:noMultiLvlLbl val="0"/>
      </c:catAx>
      <c:valAx>
        <c:axId val="185304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5303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Studenti italiani e stranieri delle</a:t>
            </a:r>
            <a:r>
              <a:rPr lang="it-IT" sz="1100" baseline="0"/>
              <a:t> scuole dell'infanzia. A.S. 2020-2021</a:t>
            </a:r>
            <a:endParaRPr lang="it-IT" sz="1100"/>
          </a:p>
        </c:rich>
      </c:tx>
      <c:layout>
        <c:manualLayout>
          <c:xMode val="edge"/>
          <c:yMode val="edge"/>
          <c:x val="0.136957133796389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87557025494836"/>
          <c:y val="0.12269983364067774"/>
          <c:w val="0.83624941113130102"/>
          <c:h val="0.46365529308836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'6.9'!$T$4</c:f>
              <c:strCache>
                <c:ptCount val="1"/>
                <c:pt idx="0">
                  <c:v>di cui italiani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('6.9'!$A$6:$A$13,'6.9'!$A$16:$A$20)</c:f>
              <c:strCache>
                <c:ptCount val="13"/>
                <c:pt idx="0">
                  <c:v>Via Beata Domicilla</c:v>
                </c:pt>
                <c:pt idx="1">
                  <c:v>V. Emanuele II</c:v>
                </c:pt>
                <c:pt idx="2">
                  <c:v>Via Cappuccini</c:v>
                </c:pt>
                <c:pt idx="3">
                  <c:v>Via Fiamme Gialle</c:v>
                </c:pt>
                <c:pt idx="4">
                  <c:v>Viale della Libertà</c:v>
                </c:pt>
                <c:pt idx="5">
                  <c:v>Via Mantegna</c:v>
                </c:pt>
                <c:pt idx="6">
                  <c:v>Via Vallenoncello</c:v>
                </c:pt>
                <c:pt idx="7">
                  <c:v>Via Ada Negri</c:v>
                </c:pt>
                <c:pt idx="8">
                  <c:v>“Sacro Cuore” </c:v>
                </c:pt>
                <c:pt idx="9">
                  <c:v>“S. Lucia”</c:v>
                </c:pt>
                <c:pt idx="10">
                  <c:v>"S. Maria Goretti" </c:v>
                </c:pt>
                <c:pt idx="11">
                  <c:v>"San Giorgio"</c:v>
                </c:pt>
                <c:pt idx="12">
                  <c:v>“G. Lozer”</c:v>
                </c:pt>
              </c:strCache>
            </c:strRef>
          </c:cat>
          <c:val>
            <c:numRef>
              <c:f>('6.9'!$T$6:$T$13,'6.9'!$T$16:$T$20)</c:f>
              <c:numCache>
                <c:formatCode>General</c:formatCode>
                <c:ptCount val="13"/>
                <c:pt idx="0">
                  <c:v>48</c:v>
                </c:pt>
                <c:pt idx="1">
                  <c:v>36</c:v>
                </c:pt>
                <c:pt idx="2">
                  <c:v>30</c:v>
                </c:pt>
                <c:pt idx="3">
                  <c:v>54</c:v>
                </c:pt>
                <c:pt idx="4">
                  <c:v>64</c:v>
                </c:pt>
                <c:pt idx="5">
                  <c:v>42</c:v>
                </c:pt>
                <c:pt idx="6">
                  <c:v>47</c:v>
                </c:pt>
                <c:pt idx="7">
                  <c:v>78</c:v>
                </c:pt>
                <c:pt idx="8">
                  <c:v>107</c:v>
                </c:pt>
                <c:pt idx="9">
                  <c:v>117</c:v>
                </c:pt>
                <c:pt idx="10">
                  <c:v>68</c:v>
                </c:pt>
                <c:pt idx="11">
                  <c:v>74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2-41D5-85C9-478118936673}"/>
            </c:ext>
          </c:extLst>
        </c:ser>
        <c:ser>
          <c:idx val="1"/>
          <c:order val="1"/>
          <c:tx>
            <c:strRef>
              <c:f>'6.9'!$U$4</c:f>
              <c:strCache>
                <c:ptCount val="1"/>
                <c:pt idx="0">
                  <c:v>di cui stranieri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('6.9'!$A$6:$A$13,'6.9'!$A$16:$A$20)</c:f>
              <c:strCache>
                <c:ptCount val="13"/>
                <c:pt idx="0">
                  <c:v>Via Beata Domicilla</c:v>
                </c:pt>
                <c:pt idx="1">
                  <c:v>V. Emanuele II</c:v>
                </c:pt>
                <c:pt idx="2">
                  <c:v>Via Cappuccini</c:v>
                </c:pt>
                <c:pt idx="3">
                  <c:v>Via Fiamme Gialle</c:v>
                </c:pt>
                <c:pt idx="4">
                  <c:v>Viale della Libertà</c:v>
                </c:pt>
                <c:pt idx="5">
                  <c:v>Via Mantegna</c:v>
                </c:pt>
                <c:pt idx="6">
                  <c:v>Via Vallenoncello</c:v>
                </c:pt>
                <c:pt idx="7">
                  <c:v>Via Ada Negri</c:v>
                </c:pt>
                <c:pt idx="8">
                  <c:v>“Sacro Cuore” </c:v>
                </c:pt>
                <c:pt idx="9">
                  <c:v>“S. Lucia”</c:v>
                </c:pt>
                <c:pt idx="10">
                  <c:v>"S. Maria Goretti" </c:v>
                </c:pt>
                <c:pt idx="11">
                  <c:v>"San Giorgio"</c:v>
                </c:pt>
                <c:pt idx="12">
                  <c:v>“G. Lozer”</c:v>
                </c:pt>
              </c:strCache>
            </c:strRef>
          </c:cat>
          <c:val>
            <c:numRef>
              <c:f>('6.9'!$U$6:$U$13,'6.9'!$U$16:$U$20)</c:f>
              <c:numCache>
                <c:formatCode>General</c:formatCode>
                <c:ptCount val="13"/>
                <c:pt idx="0">
                  <c:v>52</c:v>
                </c:pt>
                <c:pt idx="1">
                  <c:v>36</c:v>
                </c:pt>
                <c:pt idx="2">
                  <c:v>29</c:v>
                </c:pt>
                <c:pt idx="3">
                  <c:v>86</c:v>
                </c:pt>
                <c:pt idx="4">
                  <c:v>45</c:v>
                </c:pt>
                <c:pt idx="5">
                  <c:v>25</c:v>
                </c:pt>
                <c:pt idx="6">
                  <c:v>9</c:v>
                </c:pt>
                <c:pt idx="7">
                  <c:v>32</c:v>
                </c:pt>
                <c:pt idx="8">
                  <c:v>13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2-41D5-85C9-47811893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85493376"/>
        <c:axId val="185494912"/>
      </c:barChart>
      <c:catAx>
        <c:axId val="18549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494912"/>
        <c:crosses val="autoZero"/>
        <c:auto val="1"/>
        <c:lblAlgn val="ctr"/>
        <c:lblOffset val="100"/>
        <c:noMultiLvlLbl val="0"/>
      </c:catAx>
      <c:valAx>
        <c:axId val="185494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5493376"/>
        <c:crosses val="autoZero"/>
        <c:crossBetween val="between"/>
        <c:majorUnit val="4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4803149606299224" l="0.70866141732283483" r="0.70866141732283483" t="0.74803149606299224" header="0.31496062992125995" footer="0.31496062992125995"/>
    <c:pageSetup paperSize="9"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'6.10-11'!$A$43:$A$56</c:f>
              <c:strCache>
                <c:ptCount val="14"/>
                <c:pt idx="0">
                  <c:v>“C. Collodi”</c:v>
                </c:pt>
                <c:pt idx="1">
                  <c:v>“L. Da Vinci”</c:v>
                </c:pt>
                <c:pt idx="2">
                  <c:v>“G .Gozzi”</c:v>
                </c:pt>
                <c:pt idx="3">
                  <c:v>“P. Marco d’Aviano”</c:v>
                </c:pt>
                <c:pt idx="4">
                  <c:v>“E. De Amicis”</c:v>
                </c:pt>
                <c:pt idx="5">
                  <c:v>“Don Bosco” </c:v>
                </c:pt>
                <c:pt idx="6">
                  <c:v>“L. Radice”</c:v>
                </c:pt>
                <c:pt idx="7">
                  <c:v>“B. E. Vendramini”</c:v>
                </c:pt>
                <c:pt idx="8">
                  <c:v>“A. Gabelli”</c:v>
                </c:pt>
                <c:pt idx="9">
                  <c:v>“A. Rosmini”</c:v>
                </c:pt>
                <c:pt idx="10">
                  <c:v>“IV Novembre”</c:v>
                </c:pt>
                <c:pt idx="11">
                  <c:v>"M. Grigoletti"</c:v>
                </c:pt>
                <c:pt idx="12">
                  <c:v>“G. Narvesa”</c:v>
                </c:pt>
                <c:pt idx="13">
                  <c:v>"B. Odorico da Pordenone"</c:v>
                </c:pt>
              </c:strCache>
            </c:strRef>
          </c:cat>
          <c:val>
            <c:numRef>
              <c:f>'6.10-11'!$B$43:$B$56</c:f>
              <c:numCache>
                <c:formatCode>General</c:formatCode>
                <c:ptCount val="14"/>
                <c:pt idx="0">
                  <c:v>89</c:v>
                </c:pt>
                <c:pt idx="1">
                  <c:v>96</c:v>
                </c:pt>
                <c:pt idx="2">
                  <c:v>101</c:v>
                </c:pt>
                <c:pt idx="3">
                  <c:v>109</c:v>
                </c:pt>
                <c:pt idx="4">
                  <c:v>147</c:v>
                </c:pt>
                <c:pt idx="5">
                  <c:v>159</c:v>
                </c:pt>
                <c:pt idx="6">
                  <c:v>168</c:v>
                </c:pt>
                <c:pt idx="7">
                  <c:v>179</c:v>
                </c:pt>
                <c:pt idx="8">
                  <c:v>191</c:v>
                </c:pt>
                <c:pt idx="9">
                  <c:v>193</c:v>
                </c:pt>
                <c:pt idx="10">
                  <c:v>211</c:v>
                </c:pt>
                <c:pt idx="11">
                  <c:v>225</c:v>
                </c:pt>
                <c:pt idx="12">
                  <c:v>262</c:v>
                </c:pt>
                <c:pt idx="1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E-4994-A5BB-544BB0FA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85533952"/>
        <c:axId val="185535488"/>
      </c:barChart>
      <c:catAx>
        <c:axId val="185533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85535488"/>
        <c:crosses val="autoZero"/>
        <c:auto val="1"/>
        <c:lblAlgn val="ctr"/>
        <c:lblOffset val="100"/>
        <c:noMultiLvlLbl val="0"/>
      </c:catAx>
      <c:valAx>
        <c:axId val="185535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5533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Studenti italiani e stranieri delle</a:t>
            </a:r>
            <a:r>
              <a:rPr lang="it-IT" sz="1100" baseline="0"/>
              <a:t> scuole primarie. A.S. 2020-2021</a:t>
            </a:r>
            <a:endParaRPr lang="it-IT" sz="1100"/>
          </a:p>
        </c:rich>
      </c:tx>
      <c:layout>
        <c:manualLayout>
          <c:xMode val="edge"/>
          <c:yMode val="edge"/>
          <c:x val="0.15255293386415042"/>
          <c:y val="1.8068794032324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62235709737468E-2"/>
          <c:y val="0.11165112584611134"/>
          <c:w val="0.92690038256995277"/>
          <c:h val="0.4834407376709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'6.15 '!$T$4</c:f>
              <c:strCache>
                <c:ptCount val="1"/>
                <c:pt idx="0">
                  <c:v>di cui italiani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('6.15 '!$A$6:$A$17,'6.15 '!$A$20:$A$21)</c:f>
              <c:strCache>
                <c:ptCount val="14"/>
                <c:pt idx="0">
                  <c:v>“A. Gabelli"</c:v>
                </c:pt>
                <c:pt idx="1">
                  <c:v>“C. Collodi” </c:v>
                </c:pt>
                <c:pt idx="2">
                  <c:v>“IV Novembre”</c:v>
                </c:pt>
                <c:pt idx="3">
                  <c:v>“A.  Rosmini”</c:v>
                </c:pt>
                <c:pt idx="4">
                  <c:v>“E. De Amicis”</c:v>
                </c:pt>
                <c:pt idx="5">
                  <c:v>“L. Da Vinci”</c:v>
                </c:pt>
                <c:pt idx="6">
                  <c:v>“G. Gozzi”</c:v>
                </c:pt>
                <c:pt idx="7">
                  <c:v>“P. Marco d’A.” </c:v>
                </c:pt>
                <c:pt idx="8">
                  <c:v>“L. Radice”</c:v>
                </c:pt>
                <c:pt idx="9">
                  <c:v>“M. Grigoletti” </c:v>
                </c:pt>
                <c:pt idx="10">
                  <c:v>B. Odorico da P.</c:v>
                </c:pt>
                <c:pt idx="11">
                  <c:v>“G. Narvesa” </c:v>
                </c:pt>
                <c:pt idx="12">
                  <c:v>“Don Bosco” </c:v>
                </c:pt>
                <c:pt idx="13">
                  <c:v>“E. Vendramini” </c:v>
                </c:pt>
              </c:strCache>
            </c:strRef>
          </c:cat>
          <c:val>
            <c:numRef>
              <c:f>('6.15 '!$T$6:$T$17,'6.15 '!$T$20:$T$21)</c:f>
              <c:numCache>
                <c:formatCode>#,##0</c:formatCode>
                <c:ptCount val="14"/>
                <c:pt idx="0">
                  <c:v>80</c:v>
                </c:pt>
                <c:pt idx="1">
                  <c:v>67</c:v>
                </c:pt>
                <c:pt idx="2">
                  <c:v>151</c:v>
                </c:pt>
                <c:pt idx="3">
                  <c:v>139</c:v>
                </c:pt>
                <c:pt idx="4">
                  <c:v>102</c:v>
                </c:pt>
                <c:pt idx="5">
                  <c:v>77</c:v>
                </c:pt>
                <c:pt idx="6">
                  <c:v>77</c:v>
                </c:pt>
                <c:pt idx="7">
                  <c:v>62</c:v>
                </c:pt>
                <c:pt idx="8">
                  <c:v>79</c:v>
                </c:pt>
                <c:pt idx="9">
                  <c:v>187</c:v>
                </c:pt>
                <c:pt idx="10">
                  <c:v>218</c:v>
                </c:pt>
                <c:pt idx="11">
                  <c:v>224</c:v>
                </c:pt>
                <c:pt idx="12">
                  <c:v>155</c:v>
                </c:pt>
                <c:pt idx="1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E-4CA2-B604-0D5CEE2C3525}"/>
            </c:ext>
          </c:extLst>
        </c:ser>
        <c:ser>
          <c:idx val="1"/>
          <c:order val="1"/>
          <c:tx>
            <c:strRef>
              <c:f>'6.15 '!$U$4</c:f>
              <c:strCache>
                <c:ptCount val="1"/>
                <c:pt idx="0">
                  <c:v>di cui stranieri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('6.15 '!$A$6:$A$17,'6.15 '!$A$20:$A$21)</c:f>
              <c:strCache>
                <c:ptCount val="14"/>
                <c:pt idx="0">
                  <c:v>“A. Gabelli"</c:v>
                </c:pt>
                <c:pt idx="1">
                  <c:v>“C. Collodi” </c:v>
                </c:pt>
                <c:pt idx="2">
                  <c:v>“IV Novembre”</c:v>
                </c:pt>
                <c:pt idx="3">
                  <c:v>“A.  Rosmini”</c:v>
                </c:pt>
                <c:pt idx="4">
                  <c:v>“E. De Amicis”</c:v>
                </c:pt>
                <c:pt idx="5">
                  <c:v>“L. Da Vinci”</c:v>
                </c:pt>
                <c:pt idx="6">
                  <c:v>“G. Gozzi”</c:v>
                </c:pt>
                <c:pt idx="7">
                  <c:v>“P. Marco d’A.” </c:v>
                </c:pt>
                <c:pt idx="8">
                  <c:v>“L. Radice”</c:v>
                </c:pt>
                <c:pt idx="9">
                  <c:v>“M. Grigoletti” </c:v>
                </c:pt>
                <c:pt idx="10">
                  <c:v>B. Odorico da P.</c:v>
                </c:pt>
                <c:pt idx="11">
                  <c:v>“G. Narvesa” </c:v>
                </c:pt>
                <c:pt idx="12">
                  <c:v>“Don Bosco” </c:v>
                </c:pt>
                <c:pt idx="13">
                  <c:v>“E. Vendramini” </c:v>
                </c:pt>
              </c:strCache>
            </c:strRef>
          </c:cat>
          <c:val>
            <c:numRef>
              <c:f>('6.15 '!$U$6:$U$17,'6.15 '!$U$20:$U$21)</c:f>
              <c:numCache>
                <c:formatCode>#,##0</c:formatCode>
                <c:ptCount val="14"/>
                <c:pt idx="0">
                  <c:v>111</c:v>
                </c:pt>
                <c:pt idx="1">
                  <c:v>22</c:v>
                </c:pt>
                <c:pt idx="2">
                  <c:v>60</c:v>
                </c:pt>
                <c:pt idx="3">
                  <c:v>54</c:v>
                </c:pt>
                <c:pt idx="4">
                  <c:v>45</c:v>
                </c:pt>
                <c:pt idx="5">
                  <c:v>19</c:v>
                </c:pt>
                <c:pt idx="6">
                  <c:v>24</c:v>
                </c:pt>
                <c:pt idx="7">
                  <c:v>47</c:v>
                </c:pt>
                <c:pt idx="8">
                  <c:v>89</c:v>
                </c:pt>
                <c:pt idx="9">
                  <c:v>38</c:v>
                </c:pt>
                <c:pt idx="10">
                  <c:v>61</c:v>
                </c:pt>
                <c:pt idx="11">
                  <c:v>38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4-4B55-89F7-45C301FA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84511872"/>
        <c:axId val="184534144"/>
      </c:barChart>
      <c:catAx>
        <c:axId val="18451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534144"/>
        <c:crosses val="autoZero"/>
        <c:auto val="1"/>
        <c:lblAlgn val="ctr"/>
        <c:lblOffset val="100"/>
        <c:noMultiLvlLbl val="0"/>
      </c:catAx>
      <c:valAx>
        <c:axId val="184534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84511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Studenti italiani e stranieri delle</a:t>
            </a:r>
            <a:r>
              <a:rPr lang="it-IT" sz="1100" baseline="0"/>
              <a:t> scuole secondrie di primo grado. A.S.  2020 - 2021</a:t>
            </a:r>
            <a:endParaRPr lang="it-IT" sz="1100"/>
          </a:p>
        </c:rich>
      </c:tx>
      <c:layout>
        <c:manualLayout>
          <c:xMode val="edge"/>
          <c:yMode val="edge"/>
          <c:x val="0.11418078657327599"/>
          <c:y val="1.807016522508721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0461932660639E-2"/>
          <c:y val="0.15503776582766593"/>
          <c:w val="0.89159245626841011"/>
          <c:h val="0.53577827302204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'6.20'!$T$4</c:f>
              <c:strCache>
                <c:ptCount val="1"/>
                <c:pt idx="0">
                  <c:v>di cui italiani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('6.20'!$A$6:$A$9,'6.20'!$A$12:$A$13)</c:f>
              <c:strCache>
                <c:ptCount val="6"/>
                <c:pt idx="0">
                  <c:v>“Centro Storico”</c:v>
                </c:pt>
                <c:pt idx="1">
                  <c:v>“P.P. Pasolini” </c:v>
                </c:pt>
                <c:pt idx="2">
                  <c:v>"Ex Drusin"</c:v>
                </c:pt>
                <c:pt idx="3">
                  <c:v>“G. Lozer” </c:v>
                </c:pt>
                <c:pt idx="4">
                  <c:v>Don Bosco</c:v>
                </c:pt>
                <c:pt idx="5">
                  <c:v>B.E. Vendramini </c:v>
                </c:pt>
              </c:strCache>
            </c:strRef>
          </c:cat>
          <c:val>
            <c:numRef>
              <c:f>('6.20'!$T$6:$T$9,'6.20'!$T$12:$T$13)</c:f>
              <c:numCache>
                <c:formatCode>#,##0</c:formatCode>
                <c:ptCount val="6"/>
                <c:pt idx="0">
                  <c:v>181</c:v>
                </c:pt>
                <c:pt idx="1">
                  <c:v>295</c:v>
                </c:pt>
                <c:pt idx="2">
                  <c:v>269</c:v>
                </c:pt>
                <c:pt idx="3">
                  <c:v>393</c:v>
                </c:pt>
                <c:pt idx="4">
                  <c:v>333</c:v>
                </c:pt>
                <c:pt idx="5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7-4BF4-91B2-B903B0EF205F}"/>
            </c:ext>
          </c:extLst>
        </c:ser>
        <c:ser>
          <c:idx val="1"/>
          <c:order val="1"/>
          <c:tx>
            <c:strRef>
              <c:f>'6.20'!$U$4</c:f>
              <c:strCache>
                <c:ptCount val="1"/>
                <c:pt idx="0">
                  <c:v>di cui stranieri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('6.20'!$A$6:$A$9,'6.20'!$A$12:$A$13)</c:f>
              <c:strCache>
                <c:ptCount val="6"/>
                <c:pt idx="0">
                  <c:v>“Centro Storico”</c:v>
                </c:pt>
                <c:pt idx="1">
                  <c:v>“P.P. Pasolini” </c:v>
                </c:pt>
                <c:pt idx="2">
                  <c:v>"Ex Drusin"</c:v>
                </c:pt>
                <c:pt idx="3">
                  <c:v>“G. Lozer” </c:v>
                </c:pt>
                <c:pt idx="4">
                  <c:v>Don Bosco</c:v>
                </c:pt>
                <c:pt idx="5">
                  <c:v>B.E. Vendramini </c:v>
                </c:pt>
              </c:strCache>
            </c:strRef>
          </c:cat>
          <c:val>
            <c:numRef>
              <c:f>('6.20'!$U$6:$U$9,'6.20'!$U$12:$U$13)</c:f>
              <c:numCache>
                <c:formatCode>#,##0</c:formatCode>
                <c:ptCount val="6"/>
                <c:pt idx="0">
                  <c:v>80</c:v>
                </c:pt>
                <c:pt idx="1">
                  <c:v>108</c:v>
                </c:pt>
                <c:pt idx="2">
                  <c:v>109</c:v>
                </c:pt>
                <c:pt idx="3">
                  <c:v>71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A7-4BF4-91B2-B903B0EF2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100"/>
        <c:axId val="185115392"/>
        <c:axId val="185116928"/>
      </c:barChart>
      <c:catAx>
        <c:axId val="18511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116928"/>
        <c:crosses val="autoZero"/>
        <c:auto val="1"/>
        <c:lblAlgn val="ctr"/>
        <c:lblOffset val="100"/>
        <c:noMultiLvlLbl val="0"/>
      </c:catAx>
      <c:valAx>
        <c:axId val="18511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85115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Studenti residenti  e non nel comune di Pordenone, in</a:t>
            </a:r>
            <a:r>
              <a:rPr lang="it-IT" sz="1100" baseline="0"/>
              <a:t> alcune scuole secondarie di secondo grado. A.S. 2020-2021</a:t>
            </a:r>
            <a:endParaRPr lang="it-IT" sz="1100"/>
          </a:p>
        </c:rich>
      </c:tx>
      <c:layout>
        <c:manualLayout>
          <c:xMode val="edge"/>
          <c:yMode val="edge"/>
          <c:x val="0.13196954604739497"/>
          <c:y val="1.80699531481707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23479968975518"/>
          <c:y val="0.11824714189000858"/>
          <c:w val="0.80293314754687384"/>
          <c:h val="0.42850763846826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'6.25'!$R$4</c:f>
              <c:strCache>
                <c:ptCount val="1"/>
                <c:pt idx="0">
                  <c:v>di cui residenti</c:v>
                </c:pt>
              </c:strCache>
            </c:strRef>
          </c:tx>
          <c:spPr>
            <a:solidFill>
              <a:srgbClr val="00CC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('6.25'!$A$5:$A$11,'6.25'!$A$13:$A$14,'6.25'!$A$16)</c:f>
              <c:strCache>
                <c:ptCount val="10"/>
                <c:pt idx="0">
                  <c:v>LICEO Leopardi Majorana</c:v>
                </c:pt>
                <c:pt idx="1">
                  <c:v>LICEO “M. Grigoletti”</c:v>
                </c:pt>
                <c:pt idx="2">
                  <c:v>ISIS Mattiussi - Pertini (Mattiussi)</c:v>
                </c:pt>
                <c:pt idx="3">
                  <c:v>ISIS Mattiussi - Pertini (Pertini)</c:v>
                </c:pt>
                <c:pt idx="4">
                  <c:v>ITST “Kennedy”</c:v>
                </c:pt>
                <c:pt idx="5">
                  <c:v>ISIS “Lino Zanussi”</c:v>
                </c:pt>
                <c:pt idx="6">
                  <c:v>IIS "Federico Flora"</c:v>
                </c:pt>
                <c:pt idx="7">
                  <c:v>Fondazione OSF</c:v>
                </c:pt>
                <c:pt idx="8">
                  <c:v>“B. E. Vendramini”</c:v>
                </c:pt>
                <c:pt idx="9">
                  <c:v>ITE Naonis Studium</c:v>
                </c:pt>
              </c:strCache>
            </c:strRef>
          </c:cat>
          <c:val>
            <c:numRef>
              <c:f>('6.25'!$R$5:$R$11,'6.25'!$R$13:$R$14,'6.25'!$R$16)</c:f>
              <c:numCache>
                <c:formatCode>General</c:formatCode>
                <c:ptCount val="10"/>
                <c:pt idx="0">
                  <c:v>490</c:v>
                </c:pt>
                <c:pt idx="1">
                  <c:v>453</c:v>
                </c:pt>
                <c:pt idx="2">
                  <c:v>158</c:v>
                </c:pt>
                <c:pt idx="3">
                  <c:v>64</c:v>
                </c:pt>
                <c:pt idx="4">
                  <c:v>217</c:v>
                </c:pt>
                <c:pt idx="5">
                  <c:v>141</c:v>
                </c:pt>
                <c:pt idx="6">
                  <c:v>189</c:v>
                </c:pt>
                <c:pt idx="7">
                  <c:v>42</c:v>
                </c:pt>
                <c:pt idx="8">
                  <c:v>26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5-4DDF-A647-A61E84298723}"/>
            </c:ext>
          </c:extLst>
        </c:ser>
        <c:ser>
          <c:idx val="1"/>
          <c:order val="1"/>
          <c:tx>
            <c:strRef>
              <c:f>'6.25'!$S$4</c:f>
              <c:strCache>
                <c:ptCount val="1"/>
                <c:pt idx="0">
                  <c:v>di cui non residenti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('6.25'!$A$5:$A$11,'6.25'!$A$13:$A$14,'6.25'!$A$16)</c:f>
              <c:strCache>
                <c:ptCount val="10"/>
                <c:pt idx="0">
                  <c:v>LICEO Leopardi Majorana</c:v>
                </c:pt>
                <c:pt idx="1">
                  <c:v>LICEO “M. Grigoletti”</c:v>
                </c:pt>
                <c:pt idx="2">
                  <c:v>ISIS Mattiussi - Pertini (Mattiussi)</c:v>
                </c:pt>
                <c:pt idx="3">
                  <c:v>ISIS Mattiussi - Pertini (Pertini)</c:v>
                </c:pt>
                <c:pt idx="4">
                  <c:v>ITST “Kennedy”</c:v>
                </c:pt>
                <c:pt idx="5">
                  <c:v>ISIS “Lino Zanussi”</c:v>
                </c:pt>
                <c:pt idx="6">
                  <c:v>IIS "Federico Flora"</c:v>
                </c:pt>
                <c:pt idx="7">
                  <c:v>Fondazione OSF</c:v>
                </c:pt>
                <c:pt idx="8">
                  <c:v>“B. E. Vendramini”</c:v>
                </c:pt>
                <c:pt idx="9">
                  <c:v>ITE Naonis Studium</c:v>
                </c:pt>
              </c:strCache>
            </c:strRef>
          </c:cat>
          <c:val>
            <c:numRef>
              <c:f>('6.25'!$S$5:$S$11,'6.25'!$S$13:$S$14,'6.25'!$S$16)</c:f>
              <c:numCache>
                <c:formatCode>General</c:formatCode>
                <c:ptCount val="10"/>
                <c:pt idx="0">
                  <c:v>1034</c:v>
                </c:pt>
                <c:pt idx="1">
                  <c:v>1148</c:v>
                </c:pt>
                <c:pt idx="2">
                  <c:v>519</c:v>
                </c:pt>
                <c:pt idx="3">
                  <c:v>303</c:v>
                </c:pt>
                <c:pt idx="4">
                  <c:v>1379</c:v>
                </c:pt>
                <c:pt idx="5">
                  <c:v>490</c:v>
                </c:pt>
                <c:pt idx="6">
                  <c:v>517</c:v>
                </c:pt>
                <c:pt idx="7">
                  <c:v>170</c:v>
                </c:pt>
                <c:pt idx="8">
                  <c:v>97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6-4897-8E7B-BA511C12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100"/>
        <c:axId val="185959168"/>
        <c:axId val="185960704"/>
      </c:barChart>
      <c:catAx>
        <c:axId val="18595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340000"/>
          <a:lstStyle/>
          <a:p>
            <a:pPr>
              <a:defRPr/>
            </a:pPr>
            <a:endParaRPr lang="it-IT"/>
          </a:p>
        </c:txPr>
        <c:crossAx val="185960704"/>
        <c:crosses val="autoZero"/>
        <c:auto val="1"/>
        <c:lblAlgn val="ctr"/>
        <c:lblOffset val="100"/>
        <c:noMultiLvlLbl val="0"/>
      </c:catAx>
      <c:valAx>
        <c:axId val="185960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595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572953232136882"/>
          <c:y val="0.92305399491537854"/>
          <c:w val="0.48069209146398489"/>
          <c:h val="6.928317214735205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Distribuzione</a:t>
            </a:r>
            <a:r>
              <a:rPr lang="it-IT" sz="1100" baseline="0"/>
              <a:t> %</a:t>
            </a:r>
            <a:r>
              <a:rPr lang="it-IT" sz="1100"/>
              <a:t> degli incidenti per mese. Anno 2020</a:t>
            </a:r>
          </a:p>
        </c:rich>
      </c:tx>
      <c:layout>
        <c:manualLayout>
          <c:xMode val="edge"/>
          <c:yMode val="edge"/>
          <c:x val="0.187545931741757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567295453914013E-2"/>
          <c:y val="0.1360564304461967"/>
          <c:w val="0.89745603674540686"/>
          <c:h val="0.5796536311622136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'7.2-7.4'!$A$4:$A$15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'7.2-7.4'!$Q$4:$Q$15</c:f>
              <c:numCache>
                <c:formatCode>0.0</c:formatCode>
                <c:ptCount val="12"/>
                <c:pt idx="0">
                  <c:v>13.194444444444445</c:v>
                </c:pt>
                <c:pt idx="1">
                  <c:v>9.0277777777777768</c:v>
                </c:pt>
                <c:pt idx="2">
                  <c:v>2.7777777777777777</c:v>
                </c:pt>
                <c:pt idx="3">
                  <c:v>2.083333333333333</c:v>
                </c:pt>
                <c:pt idx="4">
                  <c:v>8.3333333333333321</c:v>
                </c:pt>
                <c:pt idx="5">
                  <c:v>4.8611111111111116</c:v>
                </c:pt>
                <c:pt idx="6">
                  <c:v>6.9444444444444446</c:v>
                </c:pt>
                <c:pt idx="7">
                  <c:v>6.25</c:v>
                </c:pt>
                <c:pt idx="8">
                  <c:v>15.277777777777779</c:v>
                </c:pt>
                <c:pt idx="9">
                  <c:v>13.194444444444445</c:v>
                </c:pt>
                <c:pt idx="10">
                  <c:v>9.0277777777777768</c:v>
                </c:pt>
                <c:pt idx="11">
                  <c:v>9.0277777777777768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B-4536-B737-C05F4D68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85856"/>
        <c:axId val="190604032"/>
      </c:barChart>
      <c:catAx>
        <c:axId val="1905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604032"/>
        <c:crosses val="autoZero"/>
        <c:auto val="1"/>
        <c:lblAlgn val="ctr"/>
        <c:lblOffset val="100"/>
        <c:noMultiLvlLbl val="0"/>
      </c:catAx>
      <c:valAx>
        <c:axId val="190604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9058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Numero di incidenti,</a:t>
            </a:r>
            <a:r>
              <a:rPr lang="it-IT" sz="1100" baseline="0"/>
              <a:t> morti e feriti. Serie storica a</a:t>
            </a:r>
            <a:r>
              <a:rPr lang="it-IT" sz="1100"/>
              <a:t>nni</a:t>
            </a:r>
            <a:r>
              <a:rPr lang="it-IT" sz="1100" baseline="0"/>
              <a:t> 2009-2020</a:t>
            </a:r>
            <a:endParaRPr lang="it-IT" sz="1100"/>
          </a:p>
        </c:rich>
      </c:tx>
      <c:layout>
        <c:manualLayout>
          <c:xMode val="edge"/>
          <c:yMode val="edge"/>
          <c:x val="0.116992290026247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263859408878231E-2"/>
          <c:y val="0.13010431877833456"/>
          <c:w val="0.89745603674540686"/>
          <c:h val="0.62986293379994152"/>
        </c:manualLayout>
      </c:layout>
      <c:lineChart>
        <c:grouping val="standard"/>
        <c:varyColors val="0"/>
        <c:ser>
          <c:idx val="1"/>
          <c:order val="0"/>
          <c:tx>
            <c:strRef>
              <c:f>'7.2-7.4'!$A$16</c:f>
              <c:strCache>
                <c:ptCount val="1"/>
                <c:pt idx="0">
                  <c:v>N. incidenti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'7.2-7.4'!$E$3:$P$3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'7.2-7.4'!$E$16:$P$16</c:f>
              <c:numCache>
                <c:formatCode>General</c:formatCode>
                <c:ptCount val="12"/>
                <c:pt idx="0">
                  <c:v>296</c:v>
                </c:pt>
                <c:pt idx="1">
                  <c:v>281</c:v>
                </c:pt>
                <c:pt idx="2">
                  <c:v>287</c:v>
                </c:pt>
                <c:pt idx="3">
                  <c:v>264</c:v>
                </c:pt>
                <c:pt idx="4">
                  <c:v>198</c:v>
                </c:pt>
                <c:pt idx="5">
                  <c:v>211</c:v>
                </c:pt>
                <c:pt idx="6">
                  <c:v>196</c:v>
                </c:pt>
                <c:pt idx="7">
                  <c:v>203</c:v>
                </c:pt>
                <c:pt idx="8">
                  <c:v>209</c:v>
                </c:pt>
                <c:pt idx="9">
                  <c:v>215</c:v>
                </c:pt>
                <c:pt idx="10">
                  <c:v>193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3-4D71-B5C9-4A50CFED05AC}"/>
            </c:ext>
          </c:extLst>
        </c:ser>
        <c:ser>
          <c:idx val="0"/>
          <c:order val="1"/>
          <c:tx>
            <c:strRef>
              <c:f>'7.2-7.4'!$A$17</c:f>
              <c:strCache>
                <c:ptCount val="1"/>
                <c:pt idx="0">
                  <c:v>N. feriti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'7.2-7.4'!$E$3:$P$3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'7.2-7.4'!$E$17:$P$17</c:f>
              <c:numCache>
                <c:formatCode>General</c:formatCode>
                <c:ptCount val="12"/>
                <c:pt idx="0">
                  <c:v>392</c:v>
                </c:pt>
                <c:pt idx="1">
                  <c:v>371</c:v>
                </c:pt>
                <c:pt idx="2">
                  <c:v>360</c:v>
                </c:pt>
                <c:pt idx="3">
                  <c:v>335</c:v>
                </c:pt>
                <c:pt idx="4">
                  <c:v>264</c:v>
                </c:pt>
                <c:pt idx="5">
                  <c:v>257</c:v>
                </c:pt>
                <c:pt idx="6">
                  <c:v>230</c:v>
                </c:pt>
                <c:pt idx="7">
                  <c:v>259</c:v>
                </c:pt>
                <c:pt idx="8">
                  <c:v>258</c:v>
                </c:pt>
                <c:pt idx="9">
                  <c:v>282</c:v>
                </c:pt>
                <c:pt idx="10" formatCode="_(* #,##0_);_(* \(#,##0\);_(* &quot;-&quot;_);_(@_)">
                  <c:v>242</c:v>
                </c:pt>
                <c:pt idx="11" formatCode="_(* #,##0_);_(* \(#,##0\);_(* &quot;-&quot;_);_(@_)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3-4D71-B5C9-4A50CFED05AC}"/>
            </c:ext>
          </c:extLst>
        </c:ser>
        <c:ser>
          <c:idx val="2"/>
          <c:order val="2"/>
          <c:tx>
            <c:strRef>
              <c:f>'7.2-7.4'!$A$18</c:f>
              <c:strCache>
                <c:ptCount val="1"/>
                <c:pt idx="0">
                  <c:v>N. morti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'7.2-7.4'!$E$3:$P$3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'7.2-7.4'!$E$18:$P$18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3-4D71-B5C9-4A50CFED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30688"/>
        <c:axId val="190532224"/>
      </c:lineChart>
      <c:catAx>
        <c:axId val="19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532224"/>
        <c:crosses val="autoZero"/>
        <c:auto val="1"/>
        <c:lblAlgn val="ctr"/>
        <c:lblOffset val="100"/>
        <c:noMultiLvlLbl val="0"/>
      </c:catAx>
      <c:valAx>
        <c:axId val="190532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905306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Distribuzione</a:t>
            </a:r>
            <a:r>
              <a:rPr lang="it-IT" sz="1100" baseline="0"/>
              <a:t> %</a:t>
            </a:r>
            <a:r>
              <a:rPr lang="it-IT" sz="1100"/>
              <a:t> dei feriti per mese. Anni</a:t>
            </a:r>
            <a:r>
              <a:rPr lang="it-IT" sz="1100" baseline="0"/>
              <a:t> 2019-2020</a:t>
            </a:r>
            <a:endParaRPr lang="it-IT" sz="1100"/>
          </a:p>
        </c:rich>
      </c:tx>
      <c:layout>
        <c:manualLayout>
          <c:xMode val="edge"/>
          <c:yMode val="edge"/>
          <c:x val="0.187545931741757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567295453914013E-2"/>
          <c:y val="0.1360564304461967"/>
          <c:w val="0.89745603674540686"/>
          <c:h val="0.499332342493332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'7.2-7.4'!$G$24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'7.2-7.4'!$A$25:$A$36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'7.2-7.4'!$H$25:$H$36</c:f>
              <c:numCache>
                <c:formatCode>#,##0.0</c:formatCode>
                <c:ptCount val="12"/>
                <c:pt idx="0">
                  <c:v>7.8512396694214877</c:v>
                </c:pt>
                <c:pt idx="1">
                  <c:v>5.785123966942149</c:v>
                </c:pt>
                <c:pt idx="2">
                  <c:v>14.46280991735537</c:v>
                </c:pt>
                <c:pt idx="3">
                  <c:v>9.9173553719008272</c:v>
                </c:pt>
                <c:pt idx="4">
                  <c:v>6.6115702479338845</c:v>
                </c:pt>
                <c:pt idx="5">
                  <c:v>10.330578512396695</c:v>
                </c:pt>
                <c:pt idx="6">
                  <c:v>9.9173553719008272</c:v>
                </c:pt>
                <c:pt idx="7">
                  <c:v>5.3719008264462813</c:v>
                </c:pt>
                <c:pt idx="8">
                  <c:v>8.677685950413224</c:v>
                </c:pt>
                <c:pt idx="9">
                  <c:v>8.2644628099173563</c:v>
                </c:pt>
                <c:pt idx="10">
                  <c:v>5.3719008264462813</c:v>
                </c:pt>
                <c:pt idx="11">
                  <c:v>7.4380165289256199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8-4C2B-A587-C2EC58224FFD}"/>
            </c:ext>
          </c:extLst>
        </c:ser>
        <c:ser>
          <c:idx val="0"/>
          <c:order val="1"/>
          <c:tx>
            <c:strRef>
              <c:f>'7.2-7.4'!$I$24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'7.2-7.4'!$A$25:$A$36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'7.2-7.4'!$J$25:$J$36</c:f>
              <c:numCache>
                <c:formatCode>#,##0.0</c:formatCode>
                <c:ptCount val="12"/>
                <c:pt idx="0">
                  <c:v>11.797752808988763</c:v>
                </c:pt>
                <c:pt idx="1">
                  <c:v>11.235955056179774</c:v>
                </c:pt>
                <c:pt idx="2">
                  <c:v>2.8089887640449436</c:v>
                </c:pt>
                <c:pt idx="3">
                  <c:v>2.2471910112359552</c:v>
                </c:pt>
                <c:pt idx="4">
                  <c:v>7.3033707865168536</c:v>
                </c:pt>
                <c:pt idx="5">
                  <c:v>5.6179775280898872</c:v>
                </c:pt>
                <c:pt idx="6">
                  <c:v>7.3033707865168536</c:v>
                </c:pt>
                <c:pt idx="7">
                  <c:v>5.6179775280898872</c:v>
                </c:pt>
                <c:pt idx="8">
                  <c:v>14.04494382022472</c:v>
                </c:pt>
                <c:pt idx="9">
                  <c:v>12.921348314606742</c:v>
                </c:pt>
                <c:pt idx="10">
                  <c:v>10.112359550561797</c:v>
                </c:pt>
                <c:pt idx="11">
                  <c:v>8.9887640449438209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8-4C2B-A587-C2EC5822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56032"/>
        <c:axId val="190557568"/>
      </c:barChart>
      <c:catAx>
        <c:axId val="1905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557568"/>
        <c:crosses val="autoZero"/>
        <c:auto val="1"/>
        <c:lblAlgn val="ctr"/>
        <c:lblOffset val="100"/>
        <c:noMultiLvlLbl val="0"/>
      </c:catAx>
      <c:valAx>
        <c:axId val="190557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crossAx val="190556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Composizione % degli incidenti per numero di feriti. </a:t>
            </a:r>
            <a:r>
              <a:rPr lang="it-IT" sz="1100" b="1" i="0" u="none" strike="noStrike" baseline="0">
                <a:effectLst/>
              </a:rPr>
              <a:t>Anno 2020</a:t>
            </a:r>
            <a:endParaRPr lang="it-IT" sz="1100" b="1"/>
          </a:p>
        </c:rich>
      </c:tx>
      <c:layout>
        <c:manualLayout>
          <c:xMode val="edge"/>
          <c:yMode val="edge"/>
          <c:x val="0.161534558180227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29614703856804"/>
          <c:y val="0.18694236749818036"/>
          <c:w val="0.84361613185898199"/>
          <c:h val="0.68788416153863119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7A-4F18-A4DF-7E0D46C2B70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7A-4F18-A4DF-7E0D46C2B70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7A-4F18-A4DF-7E0D46C2B70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7A-4F18-A4DF-7E0D46C2B706}"/>
              </c:ext>
            </c:extLst>
          </c:dPt>
          <c:dLbls>
            <c:dLbl>
              <c:idx val="2"/>
              <c:layout>
                <c:manualLayout>
                  <c:x val="4.4444444444444342E-2"/>
                  <c:y val="4.1666666666666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A-4F18-A4DF-7E0D46C2B706}"/>
                </c:ext>
              </c:extLst>
            </c:dLbl>
            <c:dLbl>
              <c:idx val="3"/>
              <c:layout>
                <c:manualLayout>
                  <c:x val="-4.4444444444444543E-2"/>
                  <c:y val="9.2592592592592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7A-4F18-A4DF-7E0D46C2B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'7.2-7.4'!$G$90:$J$90</c:f>
              <c:strCache>
                <c:ptCount val="4"/>
                <c:pt idx="0">
                  <c:v>1 ferito</c:v>
                </c:pt>
                <c:pt idx="1">
                  <c:v>2 feriti</c:v>
                </c:pt>
                <c:pt idx="2">
                  <c:v>3 feriti</c:v>
                </c:pt>
                <c:pt idx="3">
                  <c:v>4 feriti</c:v>
                </c:pt>
              </c:strCache>
            </c:strRef>
          </c:cat>
          <c:val>
            <c:numRef>
              <c:f>'7.2-7.4'!$G$92:$J$92</c:f>
              <c:numCache>
                <c:formatCode>General</c:formatCode>
                <c:ptCount val="4"/>
                <c:pt idx="0">
                  <c:v>118</c:v>
                </c:pt>
                <c:pt idx="1">
                  <c:v>19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7A-4F18-A4DF-7E0D46C2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Incidenti per fascia</a:t>
            </a:r>
            <a:r>
              <a:rPr lang="it-IT" sz="1100" baseline="0"/>
              <a:t> oraria. </a:t>
            </a:r>
          </a:p>
          <a:p>
            <a:pPr>
              <a:defRPr sz="1100"/>
            </a:pPr>
            <a:r>
              <a:rPr lang="it-IT" sz="1100" baseline="0"/>
              <a:t>Anni 2019 e 2020</a:t>
            </a:r>
            <a:endParaRPr lang="it-IT" sz="1100"/>
          </a:p>
        </c:rich>
      </c:tx>
      <c:layout>
        <c:manualLayout>
          <c:xMode val="edge"/>
          <c:yMode val="edge"/>
          <c:x val="0.265478891409760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24146981627299"/>
          <c:y val="0.16519789503923951"/>
          <c:w val="0.80434153357949534"/>
          <c:h val="0.70830075345059906"/>
        </c:manualLayout>
      </c:layout>
      <c:radarChart>
        <c:radarStyle val="marker"/>
        <c:varyColors val="0"/>
        <c:ser>
          <c:idx val="0"/>
          <c:order val="0"/>
          <c:tx>
            <c:strRef>
              <c:f>'7.5-6'!$F$4</c:f>
              <c:strCache>
                <c:ptCount val="1"/>
                <c:pt idx="0">
                  <c:v>2020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'7.5-6'!$A$5:$A$28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'7.5-6'!$F$5:$F$28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4</c:v>
                </c:pt>
                <c:pt idx="16">
                  <c:v>12</c:v>
                </c:pt>
                <c:pt idx="17">
                  <c:v>19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4-4CA2-BC83-E60A0025E0F7}"/>
            </c:ext>
          </c:extLst>
        </c:ser>
        <c:ser>
          <c:idx val="1"/>
          <c:order val="1"/>
          <c:tx>
            <c:strRef>
              <c:f>'7.5-6'!$E$4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'7.5-6'!$A$5:$A$28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'7.5-6'!$E$5:$E$28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10</c:v>
                </c:pt>
                <c:pt idx="14">
                  <c:v>7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19</c:v>
                </c:pt>
                <c:pt idx="19">
                  <c:v>11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4-4CA2-BC83-E60A0025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56896"/>
        <c:axId val="191070976"/>
      </c:radarChart>
      <c:catAx>
        <c:axId val="191056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1070976"/>
        <c:crosses val="autoZero"/>
        <c:auto val="1"/>
        <c:lblAlgn val="ctr"/>
        <c:lblOffset val="100"/>
        <c:noMultiLvlLbl val="0"/>
      </c:catAx>
      <c:valAx>
        <c:axId val="191070976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1056896"/>
        <c:crosses val="autoZero"/>
        <c:crossBetween val="between"/>
        <c:majorUnit val="6"/>
      </c:valAx>
    </c:plotArea>
    <c:legend>
      <c:legendPos val="b"/>
      <c:layout>
        <c:manualLayout>
          <c:xMode val="edge"/>
          <c:yMode val="edge"/>
          <c:x val="0.14894909322775438"/>
          <c:y val="0.94002350452462102"/>
          <c:w val="0.68652342186040283"/>
          <c:h val="5.997649547537901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Feriti per fascia</a:t>
            </a:r>
            <a:r>
              <a:rPr lang="it-IT" sz="1100" baseline="0"/>
              <a:t> oraria. </a:t>
            </a:r>
          </a:p>
          <a:p>
            <a:pPr>
              <a:defRPr sz="1100"/>
            </a:pPr>
            <a:r>
              <a:rPr lang="it-IT" sz="1100" baseline="0"/>
              <a:t>Anni 2019 e 2020</a:t>
            </a:r>
            <a:endParaRPr lang="it-IT" sz="1100"/>
          </a:p>
        </c:rich>
      </c:tx>
      <c:layout>
        <c:manualLayout>
          <c:xMode val="edge"/>
          <c:yMode val="edge"/>
          <c:x val="0.265478891409760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24146981627299"/>
          <c:y val="0.16519789503923951"/>
          <c:w val="0.80434153357949534"/>
          <c:h val="0.70830075345059906"/>
        </c:manualLayout>
      </c:layout>
      <c:radarChart>
        <c:radarStyle val="marker"/>
        <c:varyColors val="0"/>
        <c:ser>
          <c:idx val="0"/>
          <c:order val="0"/>
          <c:tx>
            <c:strRef>
              <c:f>'7.5-6'!$L$4</c:f>
              <c:strCache>
                <c:ptCount val="1"/>
                <c:pt idx="0">
                  <c:v>2020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'7.5-6'!$A$5:$A$28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'7.5-6'!$L$5:$L$28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10</c:v>
                </c:pt>
                <c:pt idx="8">
                  <c:v>8</c:v>
                </c:pt>
                <c:pt idx="9">
                  <c:v>16</c:v>
                </c:pt>
                <c:pt idx="10">
                  <c:v>13</c:v>
                </c:pt>
                <c:pt idx="11">
                  <c:v>6</c:v>
                </c:pt>
                <c:pt idx="12">
                  <c:v>11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16</c:v>
                </c:pt>
                <c:pt idx="17">
                  <c:v>24</c:v>
                </c:pt>
                <c:pt idx="18">
                  <c:v>14</c:v>
                </c:pt>
                <c:pt idx="19">
                  <c:v>11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1-405E-9617-0A6899746654}"/>
            </c:ext>
          </c:extLst>
        </c:ser>
        <c:ser>
          <c:idx val="1"/>
          <c:order val="1"/>
          <c:tx>
            <c:strRef>
              <c:f>'7.5-6'!$K$4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'7.5-6'!$A$5:$A$28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'7.5-6'!$K$5:$K$28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19</c:v>
                </c:pt>
                <c:pt idx="9">
                  <c:v>13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13</c:v>
                </c:pt>
                <c:pt idx="14">
                  <c:v>8</c:v>
                </c:pt>
                <c:pt idx="15">
                  <c:v>23</c:v>
                </c:pt>
                <c:pt idx="16">
                  <c:v>14</c:v>
                </c:pt>
                <c:pt idx="17">
                  <c:v>14</c:v>
                </c:pt>
                <c:pt idx="18">
                  <c:v>23</c:v>
                </c:pt>
                <c:pt idx="19">
                  <c:v>17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1-405E-9617-0A689974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85184"/>
        <c:axId val="190906752"/>
      </c:radarChart>
      <c:catAx>
        <c:axId val="191085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0906752"/>
        <c:crosses val="autoZero"/>
        <c:auto val="1"/>
        <c:lblAlgn val="ctr"/>
        <c:lblOffset val="100"/>
        <c:noMultiLvlLbl val="0"/>
      </c:catAx>
      <c:valAx>
        <c:axId val="190906752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1085184"/>
        <c:crosses val="autoZero"/>
        <c:crossBetween val="between"/>
        <c:majorUnit val="6"/>
      </c:valAx>
    </c:plotArea>
    <c:legend>
      <c:legendPos val="b"/>
      <c:layout>
        <c:manualLayout>
          <c:xMode val="edge"/>
          <c:yMode val="edge"/>
          <c:x val="0.14894909322775438"/>
          <c:y val="0.94002350452462102"/>
          <c:w val="0.68652342186040283"/>
          <c:h val="5.997649547537901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Distribuzione % degli incidenti per giorno della settimana. </a:t>
            </a:r>
            <a:br>
              <a:rPr lang="it-IT" sz="1100"/>
            </a:br>
            <a:r>
              <a:rPr lang="it-IT" sz="1100"/>
              <a:t>Anni</a:t>
            </a:r>
            <a:r>
              <a:rPr lang="it-IT" sz="1100" baseline="0"/>
              <a:t> 2019 - 2020</a:t>
            </a:r>
            <a:endParaRPr lang="it-IT" sz="1100"/>
          </a:p>
        </c:rich>
      </c:tx>
      <c:layout>
        <c:manualLayout>
          <c:xMode val="edge"/>
          <c:yMode val="edge"/>
          <c:x val="0.14179316127150773"/>
          <c:y val="1.279981511744994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508976199099474E-2"/>
          <c:y val="0.18632846625112018"/>
          <c:w val="0.91882198141258042"/>
          <c:h val="0.7242550499021058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'7.7-8'!$B$3:$H$3</c:f>
              <c:strCache>
                <c:ptCount val="7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  <c:pt idx="6">
                  <c:v>domenica</c:v>
                </c:pt>
              </c:strCache>
            </c:strRef>
          </c:cat>
          <c:val>
            <c:numRef>
              <c:f>'7.7-8'!$B$9:$H$9</c:f>
              <c:numCache>
                <c:formatCode>0.0</c:formatCode>
                <c:ptCount val="7"/>
                <c:pt idx="0">
                  <c:v>15.025906735751295</c:v>
                </c:pt>
                <c:pt idx="1">
                  <c:v>14.507772020725387</c:v>
                </c:pt>
                <c:pt idx="2">
                  <c:v>15.544041450777202</c:v>
                </c:pt>
                <c:pt idx="3">
                  <c:v>11.917098445595855</c:v>
                </c:pt>
                <c:pt idx="4">
                  <c:v>16.062176165803109</c:v>
                </c:pt>
                <c:pt idx="5">
                  <c:v>17.616580310880828</c:v>
                </c:pt>
                <c:pt idx="6">
                  <c:v>9.3264248704663206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A-4523-895F-3D4DAECB1D2C}"/>
            </c:ext>
          </c:extLst>
        </c:ser>
        <c:ser>
          <c:idx val="0"/>
          <c:order val="1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'7.7-8'!$B$3:$H$3</c:f>
              <c:strCache>
                <c:ptCount val="7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  <c:pt idx="6">
                  <c:v>domenica</c:v>
                </c:pt>
              </c:strCache>
            </c:strRef>
          </c:cat>
          <c:val>
            <c:numRef>
              <c:f>'7.7-8'!$B$10:$H$10</c:f>
              <c:numCache>
                <c:formatCode>0.0</c:formatCode>
                <c:ptCount val="7"/>
                <c:pt idx="0">
                  <c:v>15.972222222222221</c:v>
                </c:pt>
                <c:pt idx="1">
                  <c:v>13.194444444444445</c:v>
                </c:pt>
                <c:pt idx="2">
                  <c:v>10.416666666666668</c:v>
                </c:pt>
                <c:pt idx="3">
                  <c:v>16.666666666666664</c:v>
                </c:pt>
                <c:pt idx="4">
                  <c:v>25</c:v>
                </c:pt>
                <c:pt idx="5">
                  <c:v>9.7222222222222232</c:v>
                </c:pt>
                <c:pt idx="6">
                  <c:v>9.0277777777777768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A-4523-895F-3D4DAECB1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950784"/>
        <c:axId val="190964864"/>
      </c:barChart>
      <c:catAx>
        <c:axId val="19095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964864"/>
        <c:crosses val="autoZero"/>
        <c:auto val="1"/>
        <c:lblAlgn val="ctr"/>
        <c:lblOffset val="100"/>
        <c:noMultiLvlLbl val="0"/>
      </c:catAx>
      <c:valAx>
        <c:axId val="190964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90950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Composizione</a:t>
            </a:r>
            <a:r>
              <a:rPr lang="it-IT" sz="1100" baseline="0"/>
              <a:t> percentuale degli i</a:t>
            </a:r>
            <a:r>
              <a:rPr lang="it-IT" sz="1100"/>
              <a:t>ncidenti  per tipo</a:t>
            </a:r>
            <a:r>
              <a:rPr lang="it-IT" sz="1100" baseline="0"/>
              <a:t> di strada</a:t>
            </a:r>
            <a:r>
              <a:rPr lang="it-IT" sz="1100"/>
              <a:t>. Anno</a:t>
            </a:r>
            <a:r>
              <a:rPr lang="it-IT" sz="1100" baseline="0"/>
              <a:t> 2020</a:t>
            </a:r>
            <a:endParaRPr lang="it-IT" sz="1100"/>
          </a:p>
        </c:rich>
      </c:tx>
      <c:layout>
        <c:manualLayout>
          <c:xMode val="edge"/>
          <c:yMode val="edge"/>
          <c:x val="0.18987923106046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946212709326823E-2"/>
          <c:y val="0.16273846888020607"/>
          <c:w val="0.89745603674540686"/>
          <c:h val="0.678316854228844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'7.9-10'!$B$3:$H$3</c:f>
              <c:strCache>
                <c:ptCount val="7"/>
                <c:pt idx="0">
                  <c:v>Rettilineo</c:v>
                </c:pt>
                <c:pt idx="1">
                  <c:v>Incrocio</c:v>
                </c:pt>
                <c:pt idx="2">
                  <c:v>Rotatoria</c:v>
                </c:pt>
                <c:pt idx="3">
                  <c:v>Curva</c:v>
                </c:pt>
                <c:pt idx="4">
                  <c:v>Intersez. con semaforo</c:v>
                </c:pt>
                <c:pt idx="5">
                  <c:v>Intersez.  segnalata</c:v>
                </c:pt>
                <c:pt idx="6">
                  <c:v>Intersez. non segnalata</c:v>
                </c:pt>
              </c:strCache>
            </c:strRef>
          </c:cat>
          <c:val>
            <c:numRef>
              <c:f>'7.9-10'!$B$15:$H$15</c:f>
              <c:numCache>
                <c:formatCode>0.0</c:formatCode>
                <c:ptCount val="7"/>
                <c:pt idx="0">
                  <c:v>45.833333333333329</c:v>
                </c:pt>
                <c:pt idx="1">
                  <c:v>30.555555555555557</c:v>
                </c:pt>
                <c:pt idx="2">
                  <c:v>9.0277777777777768</c:v>
                </c:pt>
                <c:pt idx="3">
                  <c:v>6.9444444444444446</c:v>
                </c:pt>
                <c:pt idx="4">
                  <c:v>4.8611111111111116</c:v>
                </c:pt>
                <c:pt idx="5">
                  <c:v>2.083333333333333</c:v>
                </c:pt>
                <c:pt idx="6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3-46E5-91E9-9F3C3D30A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85694848"/>
        <c:axId val="185700736"/>
      </c:barChart>
      <c:catAx>
        <c:axId val="18569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85700736"/>
        <c:crosses val="autoZero"/>
        <c:auto val="1"/>
        <c:lblAlgn val="ctr"/>
        <c:lblOffset val="100"/>
        <c:noMultiLvlLbl val="0"/>
      </c:catAx>
      <c:valAx>
        <c:axId val="185700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569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100"/>
              <a:t>Incidenti</a:t>
            </a:r>
            <a:r>
              <a:rPr lang="it-IT" sz="1100" baseline="0"/>
              <a:t> stradali per condizione meteo. Anno 2020</a:t>
            </a:r>
            <a:endParaRPr lang="it-IT" sz="1100"/>
          </a:p>
        </c:rich>
      </c:tx>
      <c:layout>
        <c:manualLayout>
          <c:xMode val="edge"/>
          <c:yMode val="edge"/>
          <c:x val="0.15218044619423068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20"/>
      <c:rAngAx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04282404438863"/>
          <c:y val="0.29089481870321771"/>
          <c:w val="0.69444444444444464"/>
          <c:h val="0.6574074074074176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EBE-45C1-8221-C0FFB83D131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EBE-45C1-8221-C0FFB83D131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EBE-45C1-8221-C0FFB83D131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EBE-45C1-8221-C0FFB83D131F}"/>
              </c:ext>
            </c:extLst>
          </c:dPt>
          <c:dLbls>
            <c:dLbl>
              <c:idx val="2"/>
              <c:layout>
                <c:manualLayout>
                  <c:x val="0"/>
                  <c:y val="1.2345679012345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E-45C1-8221-C0FFB83D131F}"/>
                </c:ext>
              </c:extLst>
            </c:dLbl>
            <c:dLbl>
              <c:idx val="3"/>
              <c:layout>
                <c:manualLayout>
                  <c:x val="-5.2117263843648211E-2"/>
                  <c:y val="0.14197530864197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E-45C1-8221-C0FFB83D1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'7.9-10'!$B$35:$F$35</c15:sqref>
                  </c15:fullRef>
                </c:ext>
              </c:extLst>
              <c:f>('7.9-10'!$B$35:$C$35,'7.9-10'!$E$35:$F$35)</c:f>
              <c:strCache>
                <c:ptCount val="4"/>
                <c:pt idx="0">
                  <c:v>Sereno</c:v>
                </c:pt>
                <c:pt idx="1">
                  <c:v>Pioggia</c:v>
                </c:pt>
                <c:pt idx="2">
                  <c:v>Neve</c:v>
                </c:pt>
                <c:pt idx="3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'7.9-10'!$B$46:$F$46</c15:sqref>
                  </c15:fullRef>
                </c:ext>
              </c:extLst>
              <c:f>('7.9-10'!$B$46:$C$46,'7.9-10'!$E$46:$F$46)</c:f>
              <c:numCache>
                <c:formatCode>General</c:formatCode>
                <c:ptCount val="4"/>
                <c:pt idx="0">
                  <c:v>118</c:v>
                </c:pt>
                <c:pt idx="1">
                  <c:v>19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8EBE-45C1-8221-C0FFB83D1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Incidenti</a:t>
            </a:r>
            <a:r>
              <a:rPr lang="it-IT" sz="1100" baseline="0"/>
              <a:t> stradali per fondo stradale. Anno 2020</a:t>
            </a:r>
            <a:endParaRPr lang="it-IT" sz="1100"/>
          </a:p>
        </c:rich>
      </c:tx>
      <c:layout>
        <c:manualLayout>
          <c:xMode val="edge"/>
          <c:yMode val="edge"/>
          <c:x val="0.15218044619423077"/>
          <c:y val="0"/>
        </c:manualLayout>
      </c:layout>
      <c:overlay val="1"/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31161235751964E-2"/>
          <c:y val="0.27571933066259874"/>
          <c:w val="0.72194980529396136"/>
          <c:h val="0.6830542834865307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1.5453548715152657E-2"/>
                  <c:y val="2.4051749227003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9-4F16-91EE-E8E00188A98F}"/>
                </c:ext>
              </c:extLst>
            </c:dLbl>
            <c:dLbl>
              <c:idx val="2"/>
              <c:layout>
                <c:manualLayout>
                  <c:x val="9.2787259068157005E-2"/>
                  <c:y val="4.8514167850006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2289400626212"/>
                      <c:h val="0.24567454279458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F9-4F16-91EE-E8E00188A9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'7.9-10'!$G$35:$K$35</c15:sqref>
                  </c15:fullRef>
                </c:ext>
              </c:extLst>
              <c:f>('7.9-10'!$G$35:$H$35,'7.9-10'!$K$35)</c:f>
              <c:strCache>
                <c:ptCount val="3"/>
                <c:pt idx="0">
                  <c:v>Asciutto</c:v>
                </c:pt>
                <c:pt idx="1">
                  <c:v>Bagnato</c:v>
                </c:pt>
                <c:pt idx="2">
                  <c:v>Inneva-
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'7.9-10'!$G$46:$K$46</c15:sqref>
                  </c15:fullRef>
                </c:ext>
              </c:extLst>
              <c:f>('7.9-10'!$G$46:$H$46,'7.9-10'!$K$46)</c:f>
              <c:numCache>
                <c:formatCode>General</c:formatCode>
                <c:ptCount val="3"/>
                <c:pt idx="0">
                  <c:v>116</c:v>
                </c:pt>
                <c:pt idx="1">
                  <c:v>27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9-4F16-91EE-E8E00188A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 baseline="0"/>
              <a:t>Composizione % degli incidenti per tipo</a:t>
            </a:r>
            <a:r>
              <a:rPr lang="it-IT" sz="1100"/>
              <a:t>. Anno</a:t>
            </a:r>
            <a:r>
              <a:rPr lang="it-IT" sz="1100" baseline="0"/>
              <a:t> 2020</a:t>
            </a:r>
            <a:endParaRPr lang="it-IT" sz="1100"/>
          </a:p>
        </c:rich>
      </c:tx>
      <c:layout>
        <c:manualLayout>
          <c:xMode val="edge"/>
          <c:yMode val="edge"/>
          <c:x val="0.1607284510848444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94245451664786"/>
          <c:y val="0.16634640047945046"/>
          <c:w val="0.92682460947890355"/>
          <c:h val="0.493001417617323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'7.13-14'!$N$4</c:f>
              <c:strCache>
                <c:ptCount val="1"/>
                <c:pt idx="0">
                  <c:v>N.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'7.13-14'!$B$22:$D$32</c:f>
              <c:strCache>
                <c:ptCount val="11"/>
                <c:pt idx="0">
                  <c:v>Scontro frontale</c:v>
                </c:pt>
                <c:pt idx="1">
                  <c:v>Scontro fronto-laterale</c:v>
                </c:pt>
                <c:pt idx="2">
                  <c:v>Scontro laterale</c:v>
                </c:pt>
                <c:pt idx="3">
                  <c:v>Tamponamento</c:v>
                </c:pt>
                <c:pt idx="4">
                  <c:v>Investimento di pedone</c:v>
                </c:pt>
                <c:pt idx="5">
                  <c:v>Urto con veicolo fermo</c:v>
                </c:pt>
                <c:pt idx="6">
                  <c:v>Urto con veicolo in sosta</c:v>
                </c:pt>
                <c:pt idx="7">
                  <c:v>Urto con ostacolo accidentale</c:v>
                </c:pt>
                <c:pt idx="8">
                  <c:v>Fuoriuscita, sbandamento</c:v>
                </c:pt>
                <c:pt idx="9">
                  <c:v>Frenata improvvisa</c:v>
                </c:pt>
                <c:pt idx="10">
                  <c:v>Caduta da veicolo</c:v>
                </c:pt>
              </c:strCache>
            </c:strRef>
          </c:cat>
          <c:val>
            <c:numRef>
              <c:f>'7.13-14'!$F$22:$F$32</c:f>
              <c:numCache>
                <c:formatCode>0.0</c:formatCode>
                <c:ptCount val="11"/>
                <c:pt idx="0">
                  <c:v>4.1666666666666661</c:v>
                </c:pt>
                <c:pt idx="1">
                  <c:v>39.583333333333329</c:v>
                </c:pt>
                <c:pt idx="2">
                  <c:v>6.25</c:v>
                </c:pt>
                <c:pt idx="3">
                  <c:v>22.916666666666664</c:v>
                </c:pt>
                <c:pt idx="4">
                  <c:v>9.0277777777777768</c:v>
                </c:pt>
                <c:pt idx="5">
                  <c:v>2.083333333333333</c:v>
                </c:pt>
                <c:pt idx="6">
                  <c:v>1.3888888888888888</c:v>
                </c:pt>
                <c:pt idx="7">
                  <c:v>2.7777777777777777</c:v>
                </c:pt>
                <c:pt idx="8">
                  <c:v>9.7222222222222232</c:v>
                </c:pt>
                <c:pt idx="9">
                  <c:v>0</c:v>
                </c:pt>
                <c:pt idx="10">
                  <c:v>2.083333333333333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E-4DAF-BFCF-11C77C765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86239616"/>
        <c:axId val="186245504"/>
      </c:barChart>
      <c:catAx>
        <c:axId val="1862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186245504"/>
        <c:crosses val="autoZero"/>
        <c:auto val="1"/>
        <c:lblAlgn val="ctr"/>
        <c:lblOffset val="100"/>
        <c:noMultiLvlLbl val="0"/>
      </c:catAx>
      <c:valAx>
        <c:axId val="186245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86239616"/>
        <c:crosses val="autoZero"/>
        <c:crossBetween val="between"/>
        <c:maj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Composizione % dei </a:t>
            </a:r>
            <a:r>
              <a:rPr lang="it-IT" sz="1100" baseline="0"/>
              <a:t>f</a:t>
            </a:r>
            <a:r>
              <a:rPr lang="it-IT" sz="1100"/>
              <a:t>eriti</a:t>
            </a:r>
            <a:r>
              <a:rPr lang="it-IT" sz="1100" baseline="0"/>
              <a:t> per tipo di incidente</a:t>
            </a:r>
            <a:r>
              <a:rPr lang="it-IT" sz="1100"/>
              <a:t>. </a:t>
            </a:r>
          </a:p>
          <a:p>
            <a:pPr>
              <a:defRPr sz="1100"/>
            </a:pPr>
            <a:r>
              <a:rPr lang="it-IT" sz="1100"/>
              <a:t>Anno</a:t>
            </a:r>
            <a:r>
              <a:rPr lang="it-IT" sz="1100" baseline="0"/>
              <a:t> 2020</a:t>
            </a:r>
            <a:endParaRPr lang="it-IT" sz="1100"/>
          </a:p>
        </c:rich>
      </c:tx>
      <c:layout>
        <c:manualLayout>
          <c:xMode val="edge"/>
          <c:yMode val="edge"/>
          <c:x val="0.186390909997009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03207248347711E-2"/>
          <c:y val="0.18357185039370078"/>
          <c:w val="0.92682460947890377"/>
          <c:h val="0.493001417617323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'7.13-14'!$O$4</c:f>
              <c:strCache>
                <c:ptCount val="1"/>
                <c:pt idx="0">
                  <c:v>Feriti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'7.13-14'!$B$22:$D$32</c:f>
              <c:strCache>
                <c:ptCount val="11"/>
                <c:pt idx="0">
                  <c:v>Scontro frontale</c:v>
                </c:pt>
                <c:pt idx="1">
                  <c:v>Scontro fronto-laterale</c:v>
                </c:pt>
                <c:pt idx="2">
                  <c:v>Scontro laterale</c:v>
                </c:pt>
                <c:pt idx="3">
                  <c:v>Tamponamento</c:v>
                </c:pt>
                <c:pt idx="4">
                  <c:v>Investimento di pedone</c:v>
                </c:pt>
                <c:pt idx="5">
                  <c:v>Urto con veicolo fermo</c:v>
                </c:pt>
                <c:pt idx="6">
                  <c:v>Urto con veicolo in sosta</c:v>
                </c:pt>
                <c:pt idx="7">
                  <c:v>Urto con ostacolo accidentale</c:v>
                </c:pt>
                <c:pt idx="8">
                  <c:v>Fuoriuscita, sbandamento</c:v>
                </c:pt>
                <c:pt idx="9">
                  <c:v>Frenata improvvisa</c:v>
                </c:pt>
                <c:pt idx="10">
                  <c:v>Caduta da veicolo</c:v>
                </c:pt>
              </c:strCache>
            </c:strRef>
          </c:cat>
          <c:val>
            <c:numRef>
              <c:f>'7.13-14'!$H$22:$H$32</c:f>
              <c:numCache>
                <c:formatCode>0.0</c:formatCode>
                <c:ptCount val="11"/>
                <c:pt idx="0">
                  <c:v>5.0561797752808983</c:v>
                </c:pt>
                <c:pt idx="1">
                  <c:v>38.202247191011232</c:v>
                </c:pt>
                <c:pt idx="2">
                  <c:v>7.8651685393258424</c:v>
                </c:pt>
                <c:pt idx="3">
                  <c:v>25.842696629213485</c:v>
                </c:pt>
                <c:pt idx="4">
                  <c:v>7.3033707865168536</c:v>
                </c:pt>
                <c:pt idx="5">
                  <c:v>1.6853932584269662</c:v>
                </c:pt>
                <c:pt idx="6">
                  <c:v>1.1235955056179776</c:v>
                </c:pt>
                <c:pt idx="7">
                  <c:v>3.3707865168539324</c:v>
                </c:pt>
                <c:pt idx="8">
                  <c:v>7.8651685393258424</c:v>
                </c:pt>
                <c:pt idx="9">
                  <c:v>0</c:v>
                </c:pt>
                <c:pt idx="10">
                  <c:v>1.6853932584269662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3-47BC-A196-531F8144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1734144"/>
        <c:axId val="191735680"/>
      </c:barChart>
      <c:catAx>
        <c:axId val="1917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191735680"/>
        <c:crosses val="autoZero"/>
        <c:auto val="1"/>
        <c:lblAlgn val="ctr"/>
        <c:lblOffset val="100"/>
        <c:noMultiLvlLbl val="0"/>
      </c:catAx>
      <c:valAx>
        <c:axId val="191735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191734144"/>
        <c:crosses val="autoZero"/>
        <c:crossBetween val="between"/>
        <c:maj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 baseline="0"/>
              <a:t>Numero di feriti per 100 incidenti (indice di lesività) in base al tipo di incidente. Anno 2020</a:t>
            </a:r>
            <a:endParaRPr lang="it-IT" sz="1100"/>
          </a:p>
        </c:rich>
      </c:tx>
      <c:layout>
        <c:manualLayout>
          <c:xMode val="edge"/>
          <c:yMode val="edge"/>
          <c:x val="0.181988935002348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090629800307253E-2"/>
          <c:y val="0.15857190241860319"/>
          <c:w val="0.92682460947890355"/>
          <c:h val="0.493001417617323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'7.13-14'!$N$4</c:f>
              <c:strCache>
                <c:ptCount val="1"/>
                <c:pt idx="0">
                  <c:v>N.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'7.13-14'!$B$22:$D$33</c:f>
              <c:strCache>
                <c:ptCount val="12"/>
                <c:pt idx="0">
                  <c:v>Scontro frontale</c:v>
                </c:pt>
                <c:pt idx="1">
                  <c:v>Scontro fronto-laterale</c:v>
                </c:pt>
                <c:pt idx="2">
                  <c:v>Scontro laterale</c:v>
                </c:pt>
                <c:pt idx="3">
                  <c:v>Tamponamento</c:v>
                </c:pt>
                <c:pt idx="4">
                  <c:v>Investimento di pedone</c:v>
                </c:pt>
                <c:pt idx="5">
                  <c:v>Urto con veicolo fermo</c:v>
                </c:pt>
                <c:pt idx="6">
                  <c:v>Urto con veicolo in sosta</c:v>
                </c:pt>
                <c:pt idx="7">
                  <c:v>Urto con ostacolo accidentale</c:v>
                </c:pt>
                <c:pt idx="8">
                  <c:v>Fuoriuscita, sbandamento</c:v>
                </c:pt>
                <c:pt idx="9">
                  <c:v>Frenata improvvisa</c:v>
                </c:pt>
                <c:pt idx="10">
                  <c:v>Caduta da veicolo</c:v>
                </c:pt>
                <c:pt idx="11">
                  <c:v>totale</c:v>
                </c:pt>
              </c:strCache>
            </c:strRef>
          </c:cat>
          <c:val>
            <c:numRef>
              <c:f>'7.13-14'!$K$22:$K$33</c:f>
              <c:numCache>
                <c:formatCode>0</c:formatCode>
                <c:ptCount val="12"/>
                <c:pt idx="0">
                  <c:v>150</c:v>
                </c:pt>
                <c:pt idx="1">
                  <c:v>119.29824561403508</c:v>
                </c:pt>
                <c:pt idx="2">
                  <c:v>155.55555555555557</c:v>
                </c:pt>
                <c:pt idx="3">
                  <c:v>139.39393939393941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150</c:v>
                </c:pt>
                <c:pt idx="8">
                  <c:v>100</c:v>
                </c:pt>
                <c:pt idx="9" formatCode="_(* #,##0_);_(* \(#,##0\);_(* &quot;-&quot;_);_(@_)">
                  <c:v>0</c:v>
                </c:pt>
                <c:pt idx="10">
                  <c:v>100</c:v>
                </c:pt>
                <c:pt idx="11">
                  <c:v>123.61111111111111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7-42E7-A0BB-677415491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1788928"/>
        <c:axId val="191790464"/>
      </c:barChart>
      <c:catAx>
        <c:axId val="1917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191790464"/>
        <c:crosses val="autoZero"/>
        <c:auto val="1"/>
        <c:lblAlgn val="ctr"/>
        <c:lblOffset val="100"/>
        <c:noMultiLvlLbl val="0"/>
      </c:catAx>
      <c:valAx>
        <c:axId val="19179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crossAx val="191788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 baseline="0"/>
              <a:t>Numero di morti per 100 incidenti (indice di mortalità) in base al tipo di incidente. Anno 2020</a:t>
            </a:r>
            <a:endParaRPr lang="it-IT" sz="1100"/>
          </a:p>
        </c:rich>
      </c:tx>
      <c:layout>
        <c:manualLayout>
          <c:xMode val="edge"/>
          <c:yMode val="edge"/>
          <c:x val="0.181988935002348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090629800307253E-2"/>
          <c:y val="0.15857190241860319"/>
          <c:w val="0.92682460947890355"/>
          <c:h val="0.493001417617323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'7.13-14'!$N$4</c:f>
              <c:strCache>
                <c:ptCount val="1"/>
                <c:pt idx="0">
                  <c:v>N.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'7.13-14'!$B$22:$D$33</c:f>
              <c:strCache>
                <c:ptCount val="12"/>
                <c:pt idx="0">
                  <c:v>Scontro frontale</c:v>
                </c:pt>
                <c:pt idx="1">
                  <c:v>Scontro fronto-laterale</c:v>
                </c:pt>
                <c:pt idx="2">
                  <c:v>Scontro laterale</c:v>
                </c:pt>
                <c:pt idx="3">
                  <c:v>Tamponamento</c:v>
                </c:pt>
                <c:pt idx="4">
                  <c:v>Investimento di pedone</c:v>
                </c:pt>
                <c:pt idx="5">
                  <c:v>Urto con veicolo fermo</c:v>
                </c:pt>
                <c:pt idx="6">
                  <c:v>Urto con veicolo in sosta</c:v>
                </c:pt>
                <c:pt idx="7">
                  <c:v>Urto con ostacolo accidentale</c:v>
                </c:pt>
                <c:pt idx="8">
                  <c:v>Fuoriuscita, sbandamento</c:v>
                </c:pt>
                <c:pt idx="9">
                  <c:v>Frenata improvvisa</c:v>
                </c:pt>
                <c:pt idx="10">
                  <c:v>Caduta da veicolo</c:v>
                </c:pt>
                <c:pt idx="11">
                  <c:v>totale</c:v>
                </c:pt>
              </c:strCache>
            </c:strRef>
          </c:cat>
          <c:val>
            <c:numRef>
              <c:f>'7.13-14'!$L$22:$L$33</c:f>
              <c:numCache>
                <c:formatCode>_-* #,##0.00_-;\-* #,##0.00_-;_-* "-"_-;_-@_-</c:formatCode>
                <c:ptCount val="12"/>
                <c:pt idx="0">
                  <c:v>0</c:v>
                </c:pt>
                <c:pt idx="1">
                  <c:v>1.7543859649122806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_(* #,##0_);_(* \(#,##0\);_(* &quot;-&quot;_);_(@_)">
                  <c:v>0</c:v>
                </c:pt>
                <c:pt idx="10">
                  <c:v>0</c:v>
                </c:pt>
                <c:pt idx="11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1-4982-807D-449B5FD9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1806848"/>
        <c:axId val="191956096"/>
      </c:barChart>
      <c:catAx>
        <c:axId val="19180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191956096"/>
        <c:crosses val="autoZero"/>
        <c:auto val="1"/>
        <c:lblAlgn val="ctr"/>
        <c:lblOffset val="100"/>
        <c:noMultiLvlLbl val="0"/>
      </c:catAx>
      <c:valAx>
        <c:axId val="191956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#,#00" sourceLinked="0"/>
        <c:majorTickMark val="out"/>
        <c:minorTickMark val="none"/>
        <c:tickLblPos val="nextTo"/>
        <c:crossAx val="19180684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Composizione</a:t>
            </a:r>
            <a:r>
              <a:rPr lang="it-IT" sz="1100" baseline="0"/>
              <a:t> % dei veicoli coinvolti in i</a:t>
            </a:r>
            <a:r>
              <a:rPr lang="it-IT" sz="1100"/>
              <a:t>ncidenti stradali per tipo. Anno</a:t>
            </a:r>
            <a:r>
              <a:rPr lang="it-IT" sz="1100" baseline="0"/>
              <a:t> 2020</a:t>
            </a:r>
            <a:endParaRPr lang="it-IT" sz="1100"/>
          </a:p>
        </c:rich>
      </c:tx>
      <c:layout>
        <c:manualLayout>
          <c:xMode val="edge"/>
          <c:yMode val="edge"/>
          <c:x val="0.154872721389278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288703020006315E-2"/>
          <c:y val="0.19593608283539968"/>
          <c:w val="0.91772627469076362"/>
          <c:h val="0.2729657230065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'7.15-17'!$Q$3</c:f>
              <c:strCache>
                <c:ptCount val="1"/>
                <c:pt idx="0">
                  <c:v>Comp. % '20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'7.15-17'!$A$4:$A$16</c15:sqref>
                  </c15:fullRef>
                </c:ext>
              </c:extLst>
              <c:f>('7.15-17'!$A$4:$A$10,'7.15-17'!$A$16)</c:f>
              <c:strCache>
                <c:ptCount val="8"/>
                <c:pt idx="0">
                  <c:v>Autovettura (a)</c:v>
                </c:pt>
                <c:pt idx="1">
                  <c:v>Bicicletta</c:v>
                </c:pt>
                <c:pt idx="2">
                  <c:v>Motocicli e ciclomotori</c:v>
                </c:pt>
                <c:pt idx="3">
                  <c:v>Autocarro</c:v>
                </c:pt>
                <c:pt idx="4">
                  <c:v>Autobus</c:v>
                </c:pt>
                <c:pt idx="5">
                  <c:v>Veicolo speciale</c:v>
                </c:pt>
                <c:pt idx="6">
                  <c:v>Autoarticolato</c:v>
                </c:pt>
                <c:pt idx="7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'7.15-17'!$Q$4:$Q$16</c15:sqref>
                  </c15:fullRef>
                </c:ext>
              </c:extLst>
              <c:f>('7.15-17'!$Q$4:$Q$10,'7.15-17'!$Q$16)</c:f>
              <c:numCache>
                <c:formatCode>_-* #,##0.0_-;\-* #,##0.0_-;_-* "-"_-;_-@_-</c:formatCode>
                <c:ptCount val="8"/>
                <c:pt idx="0">
                  <c:v>71.698113207547166</c:v>
                </c:pt>
                <c:pt idx="1">
                  <c:v>15.09433962264151</c:v>
                </c:pt>
                <c:pt idx="2">
                  <c:v>5.6603773584905666</c:v>
                </c:pt>
                <c:pt idx="3">
                  <c:v>4.5283018867924527</c:v>
                </c:pt>
                <c:pt idx="4">
                  <c:v>1.1320754716981132</c:v>
                </c:pt>
                <c:pt idx="5">
                  <c:v>0.37735849056603776</c:v>
                </c:pt>
                <c:pt idx="6">
                  <c:v>1.1320754716981132</c:v>
                </c:pt>
                <c:pt idx="7">
                  <c:v>0.37735849056603776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6-4DEE-BA62-C4CA9461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2005632"/>
        <c:axId val="192007168"/>
      </c:barChart>
      <c:catAx>
        <c:axId val="19200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192007168"/>
        <c:crosses val="autoZero"/>
        <c:auto val="1"/>
        <c:lblAlgn val="ctr"/>
        <c:lblOffset val="100"/>
        <c:noMultiLvlLbl val="0"/>
      </c:catAx>
      <c:valAx>
        <c:axId val="19200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_-* #,##0.0_-;\-* #,##0.0_-;_-* &quot;-&quot;_-;_-@_-" sourceLinked="1"/>
        <c:majorTickMark val="out"/>
        <c:minorTickMark val="none"/>
        <c:tickLblPos val="nextTo"/>
        <c:crossAx val="1920056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Conducenti</a:t>
            </a:r>
            <a:r>
              <a:rPr lang="it-IT" sz="1100" baseline="0"/>
              <a:t> per genere. Anno 2020</a:t>
            </a:r>
            <a:endParaRPr lang="it-IT" sz="1100"/>
          </a:p>
        </c:rich>
      </c:tx>
      <c:layout>
        <c:manualLayout>
          <c:xMode val="edge"/>
          <c:yMode val="edge"/>
          <c:x val="0.1388914079547294"/>
          <c:y val="0"/>
        </c:manualLayout>
      </c:layout>
      <c:overlay val="1"/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917510311211106E-2"/>
          <c:y val="0.1431751629710602"/>
          <c:w val="0.8571007892306145"/>
          <c:h val="0.81832700542697945"/>
        </c:manualLayout>
      </c:layout>
      <c:pie3DChart>
        <c:varyColors val="1"/>
        <c:ser>
          <c:idx val="0"/>
          <c:order val="0"/>
          <c:spPr>
            <a:solidFill>
              <a:schemeClr val="accent1"/>
            </a:solidFill>
          </c:spPr>
          <c:explosion val="25"/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5DEB-49DB-877C-0B6388DA981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'7.15-17'!$F$35:$G$35</c:f>
              <c:strCache>
                <c:ptCount val="2"/>
                <c:pt idx="0">
                  <c:v> M</c:v>
                </c:pt>
                <c:pt idx="1">
                  <c:v> F</c:v>
                </c:pt>
              </c:strCache>
            </c:strRef>
          </c:cat>
          <c:val>
            <c:numRef>
              <c:f>'7.15-17'!$F$46:$G$46</c:f>
              <c:numCache>
                <c:formatCode>0.0</c:formatCode>
                <c:ptCount val="2"/>
                <c:pt idx="0">
                  <c:v>65.283018867924525</c:v>
                </c:pt>
                <c:pt idx="1">
                  <c:v>34.716981132075468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B-49DB-877C-0B6388DA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Composizione %</a:t>
            </a:r>
            <a:r>
              <a:rPr lang="it-IT" sz="1100" baseline="0"/>
              <a:t> dei c</a:t>
            </a:r>
            <a:r>
              <a:rPr lang="it-IT" sz="1100"/>
              <a:t>onducenti</a:t>
            </a:r>
            <a:r>
              <a:rPr lang="it-IT" sz="1100" baseline="0"/>
              <a:t> di veicoli coinvolti in incidenti per anzianità della patente. Anno 2020 </a:t>
            </a:r>
            <a:endParaRPr lang="it-IT" sz="1100"/>
          </a:p>
        </c:rich>
      </c:tx>
      <c:layout>
        <c:manualLayout>
          <c:xMode val="edge"/>
          <c:yMode val="edge"/>
          <c:x val="7.5958442694663147E-2"/>
          <c:y val="0"/>
        </c:manualLayout>
      </c:layout>
      <c:overlay val="1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8842598688543"/>
          <c:y val="0.21832345270313416"/>
          <c:w val="0.59400345859777559"/>
          <c:h val="0.7816765472968656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3.8095238095238099E-2"/>
                  <c:y val="0.105263093267582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1-48D1-92E4-2FE2B74FC7F6}"/>
                </c:ext>
              </c:extLst>
            </c:dLbl>
            <c:dLbl>
              <c:idx val="3"/>
              <c:layout>
                <c:manualLayout>
                  <c:x val="-8.5714285714285715E-2"/>
                  <c:y val="-0.128654891771489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1-48D1-92E4-2FE2B74FC7F6}"/>
                </c:ext>
              </c:extLst>
            </c:dLbl>
            <c:dLbl>
              <c:idx val="5"/>
              <c:layout>
                <c:manualLayout>
                  <c:x val="5.2380952380952292E-2"/>
                  <c:y val="-0.187134388031257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1-48D1-92E4-2FE2B74FC7F6}"/>
                </c:ext>
              </c:extLst>
            </c:dLbl>
            <c:dLbl>
              <c:idx val="6"/>
              <c:layout>
                <c:manualLayout>
                  <c:x val="8.0952380952380956E-2"/>
                  <c:y val="0.144249424107427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1-48D1-92E4-2FE2B74FC7F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'7.18-19'!$A$5:$A$12</c15:sqref>
                  </c15:fullRef>
                </c:ext>
              </c:extLst>
              <c:f>('7.18-19'!$A$5:$A$10,'7.18-19'!$A$12)</c:f>
              <c:strCache>
                <c:ptCount val="7"/>
                <c:pt idx="0">
                  <c:v>&lt; 1 anno</c:v>
                </c:pt>
                <c:pt idx="1">
                  <c:v>1-3 anni</c:v>
                </c:pt>
                <c:pt idx="2">
                  <c:v>4-10 anni</c:v>
                </c:pt>
                <c:pt idx="3">
                  <c:v>11-20 anni</c:v>
                </c:pt>
                <c:pt idx="4">
                  <c:v>21-30 anni</c:v>
                </c:pt>
                <c:pt idx="5">
                  <c:v>31-40 anni</c:v>
                </c:pt>
                <c:pt idx="6">
                  <c:v>ND o non rilevante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'7.18-19'!$J$5:$J$12</c15:sqref>
                  </c15:fullRef>
                </c:ext>
              </c:extLst>
              <c:f>('7.18-19'!$J$5:$J$10,'7.18-19'!$J$12)</c:f>
              <c:numCache>
                <c:formatCode>0.0</c:formatCode>
                <c:ptCount val="7"/>
                <c:pt idx="0">
                  <c:v>9.8113207547169825</c:v>
                </c:pt>
                <c:pt idx="1">
                  <c:v>30.188679245283019</c:v>
                </c:pt>
                <c:pt idx="2">
                  <c:v>32.830188679245282</c:v>
                </c:pt>
                <c:pt idx="3">
                  <c:v>6.0377358490566042</c:v>
                </c:pt>
                <c:pt idx="4">
                  <c:v>1.5094339622641511</c:v>
                </c:pt>
                <c:pt idx="5">
                  <c:v>2.2641509433962264</c:v>
                </c:pt>
                <c:pt idx="6">
                  <c:v>17.358490566037734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1-48D1-92E4-2FE2B74F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 b="1" i="0" u="none" strike="noStrike" baseline="0">
                <a:effectLst/>
              </a:rPr>
              <a:t>Anzianità della patente dal primo rilascio. I</a:t>
            </a:r>
            <a:r>
              <a:rPr lang="it-IT"/>
              <a:t>ncidenza</a:t>
            </a:r>
            <a:r>
              <a:rPr lang="it-IT" baseline="0"/>
              <a:t> delle donne tra i conducenti di veicoli coinvolti in incidenti. Anno 2020</a:t>
            </a:r>
            <a:endParaRPr lang="it-IT"/>
          </a:p>
        </c:rich>
      </c:tx>
      <c:layout>
        <c:manualLayout>
          <c:xMode val="edge"/>
          <c:yMode val="edge"/>
          <c:x val="0.182237512618614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2772976000108"/>
          <c:y val="0.23585247757467426"/>
          <c:w val="0.72647958652745503"/>
          <c:h val="0.653998234312140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FF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'7.18-19'!$A$5:$A$13</c15:sqref>
                  </c15:fullRef>
                </c:ext>
              </c:extLst>
              <c:f>('7.18-19'!$A$5:$A$10,'7.18-19'!$A$13)</c:f>
              <c:strCache>
                <c:ptCount val="7"/>
                <c:pt idx="0">
                  <c:v>&lt; 1 anno</c:v>
                </c:pt>
                <c:pt idx="1">
                  <c:v>1-3 anni</c:v>
                </c:pt>
                <c:pt idx="2">
                  <c:v>4-10 anni</c:v>
                </c:pt>
                <c:pt idx="3">
                  <c:v>11-20 anni</c:v>
                </c:pt>
                <c:pt idx="4">
                  <c:v>21-30 anni</c:v>
                </c:pt>
                <c:pt idx="5">
                  <c:v>31-40 anni</c:v>
                </c:pt>
                <c:pt idx="6">
                  <c:v>TOT incl. 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'7.18-19'!$K$5:$K$13</c15:sqref>
                  </c15:fullRef>
                </c:ext>
              </c:extLst>
              <c:f>('7.18-19'!$K$5:$K$10,'7.18-19'!$K$13)</c:f>
              <c:numCache>
                <c:formatCode>0.0</c:formatCode>
                <c:ptCount val="7"/>
                <c:pt idx="0">
                  <c:v>34.615384615384613</c:v>
                </c:pt>
                <c:pt idx="1">
                  <c:v>30</c:v>
                </c:pt>
                <c:pt idx="2">
                  <c:v>32.183908045977013</c:v>
                </c:pt>
                <c:pt idx="3">
                  <c:v>43.75</c:v>
                </c:pt>
                <c:pt idx="4">
                  <c:v>50</c:v>
                </c:pt>
                <c:pt idx="5">
                  <c:v>50</c:v>
                </c:pt>
                <c:pt idx="6">
                  <c:v>34.716981132075468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2-4256-BAB5-EB2997A1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456576"/>
        <c:axId val="194487040"/>
      </c:barChart>
      <c:catAx>
        <c:axId val="19445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4487040"/>
        <c:crossesAt val="0"/>
        <c:auto val="1"/>
        <c:lblAlgn val="ctr"/>
        <c:lblOffset val="100"/>
        <c:noMultiLvlLbl val="0"/>
      </c:catAx>
      <c:valAx>
        <c:axId val="19448704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prstDash val="solid"/>
          </a:ln>
        </c:spPr>
        <c:crossAx val="19445657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CH" sz="1050" b="1"/>
              <a:t>Esito dell'incidente per i conducenti dei veicoli A,B,C (composizione %).</a:t>
            </a:r>
            <a:r>
              <a:rPr lang="it-CH" sz="1050" b="1" baseline="0"/>
              <a:t> Anno 2020</a:t>
            </a:r>
            <a:endParaRPr lang="it-CH" sz="1050" b="1"/>
          </a:p>
        </c:rich>
      </c:tx>
      <c:layout>
        <c:manualLayout>
          <c:xMode val="edge"/>
          <c:yMode val="edge"/>
          <c:x val="0.1233178817430010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49827104945219"/>
          <c:y val="0.23712470151757342"/>
          <c:w val="0.8298101501226004"/>
          <c:h val="0.5553474236773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'7.18-19'!$B$38</c:f>
              <c:strCache>
                <c:ptCount val="1"/>
                <c:pt idx="0">
                  <c:v>incolu-
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'7.18-19'!$A$45:$A$48</c:f>
              <c:strCache>
                <c:ptCount val="4"/>
                <c:pt idx="0">
                  <c:v>veicolo A</c:v>
                </c:pt>
                <c:pt idx="1">
                  <c:v>veicolo B</c:v>
                </c:pt>
                <c:pt idx="2">
                  <c:v>veicolo C</c:v>
                </c:pt>
                <c:pt idx="3">
                  <c:v>Totale</c:v>
                </c:pt>
              </c:strCache>
            </c:strRef>
          </c:cat>
          <c:val>
            <c:numRef>
              <c:f>'7.18-19'!$B$45:$B$48</c:f>
              <c:numCache>
                <c:formatCode>0.0</c:formatCode>
                <c:ptCount val="4"/>
                <c:pt idx="0">
                  <c:v>68.055555555555557</c:v>
                </c:pt>
                <c:pt idx="1">
                  <c:v>26.851851851851855</c:v>
                </c:pt>
                <c:pt idx="2">
                  <c:v>53.846153846153847</c:v>
                </c:pt>
                <c:pt idx="3">
                  <c:v>50.566037735849058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7-49C3-A293-215B7B8F79FE}"/>
            </c:ext>
          </c:extLst>
        </c:ser>
        <c:ser>
          <c:idx val="2"/>
          <c:order val="1"/>
          <c:tx>
            <c:strRef>
              <c:f>'7.18-19'!$C$38</c:f>
              <c:strCache>
                <c:ptCount val="1"/>
                <c:pt idx="0">
                  <c:v>ferito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'7.18-19'!$A$45:$A$48</c:f>
              <c:strCache>
                <c:ptCount val="4"/>
                <c:pt idx="0">
                  <c:v>veicolo A</c:v>
                </c:pt>
                <c:pt idx="1">
                  <c:v>veicolo B</c:v>
                </c:pt>
                <c:pt idx="2">
                  <c:v>veicolo C</c:v>
                </c:pt>
                <c:pt idx="3">
                  <c:v>Totale</c:v>
                </c:pt>
              </c:strCache>
            </c:strRef>
          </c:cat>
          <c:val>
            <c:numRef>
              <c:f>'7.18-19'!$C$45:$C$48</c:f>
              <c:numCache>
                <c:formatCode>0.0</c:formatCode>
                <c:ptCount val="4"/>
                <c:pt idx="0">
                  <c:v>31.944444444444443</c:v>
                </c:pt>
                <c:pt idx="1">
                  <c:v>72.222222222222214</c:v>
                </c:pt>
                <c:pt idx="2">
                  <c:v>46.153846153846153</c:v>
                </c:pt>
                <c:pt idx="3">
                  <c:v>49.056603773584904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7-49C3-A293-215B7B8F79FE}"/>
            </c:ext>
          </c:extLst>
        </c:ser>
        <c:ser>
          <c:idx val="4"/>
          <c:order val="2"/>
          <c:tx>
            <c:strRef>
              <c:f>'7.18-19'!$D$38</c:f>
              <c:strCache>
                <c:ptCount val="1"/>
                <c:pt idx="0">
                  <c:v>morto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67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7-49C3-A293-215B7B8F79FE}"/>
                </c:ext>
              </c:extLst>
            </c:dLbl>
            <c:dLbl>
              <c:idx val="3"/>
              <c:layout>
                <c:manualLayout>
                  <c:x val="2.777777777777816E-3"/>
                  <c:y val="-6.2500182268883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69335083114611E-2"/>
                      <c:h val="0.11104184893554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7-49C3-A293-215B7B8F7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'7.18-19'!$A$45:$A$48</c:f>
              <c:strCache>
                <c:ptCount val="4"/>
                <c:pt idx="0">
                  <c:v>veicolo A</c:v>
                </c:pt>
                <c:pt idx="1">
                  <c:v>veicolo B</c:v>
                </c:pt>
                <c:pt idx="2">
                  <c:v>veicolo C</c:v>
                </c:pt>
                <c:pt idx="3">
                  <c:v>Totale</c:v>
                </c:pt>
              </c:strCache>
            </c:strRef>
          </c:cat>
          <c:val>
            <c:numRef>
              <c:f>'7.18-19'!$D$45:$D$48</c:f>
              <c:numCache>
                <c:formatCode>0.0</c:formatCode>
                <c:ptCount val="4"/>
                <c:pt idx="0">
                  <c:v>0</c:v>
                </c:pt>
                <c:pt idx="1">
                  <c:v>0.92592592592592582</c:v>
                </c:pt>
                <c:pt idx="2">
                  <c:v>0</c:v>
                </c:pt>
                <c:pt idx="3">
                  <c:v>0.37735849056603776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7-49C3-A293-215B7B8F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93856"/>
        <c:axId val="186012032"/>
      </c:barChart>
      <c:catAx>
        <c:axId val="1859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012032"/>
        <c:crosses val="autoZero"/>
        <c:auto val="1"/>
        <c:lblAlgn val="ctr"/>
        <c:lblOffset val="100"/>
        <c:noMultiLvlLbl val="0"/>
      </c:catAx>
      <c:valAx>
        <c:axId val="186012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99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061049727836685E-2"/>
          <c:y val="0.92187445319335481"/>
          <c:w val="0.9749389502721632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Composizione percentuale</a:t>
            </a:r>
            <a:r>
              <a:rPr lang="it-IT" sz="1100" b="1" baseline="0"/>
              <a:t> dei conducenti che si sono feriti per tipo di veicolo</a:t>
            </a:r>
            <a:endParaRPr lang="it-IT" sz="1100" b="1"/>
          </a:p>
        </c:rich>
      </c:tx>
      <c:layout>
        <c:manualLayout>
          <c:xMode val="edge"/>
          <c:yMode val="edge"/>
          <c:x val="0.118652668416447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C4-48B4-9C44-63A1D8106E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C4-48B4-9C44-63A1D8106E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C4-48B4-9C44-63A1D8106E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C4-48B4-9C44-63A1D8106E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C4-48B4-9C44-63A1D8106E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C4-48B4-9C44-63A1D8106E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8C4-48B4-9C44-63A1D8106E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8C4-48B4-9C44-63A1D8106E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'7.20-22'!$A$4:$A$11</c:f>
              <c:strCache>
                <c:ptCount val="8"/>
                <c:pt idx="0">
                  <c:v>Auto</c:v>
                </c:pt>
                <c:pt idx="1">
                  <c:v>Autobus</c:v>
                </c:pt>
                <c:pt idx="2">
                  <c:v>Autocarro</c:v>
                </c:pt>
                <c:pt idx="3">
                  <c:v>Autoarticolato</c:v>
                </c:pt>
                <c:pt idx="4">
                  <c:v>Veicolo speciale</c:v>
                </c:pt>
                <c:pt idx="5">
                  <c:v>Bicicletta</c:v>
                </c:pt>
                <c:pt idx="6">
                  <c:v>Moto</c:v>
                </c:pt>
                <c:pt idx="7">
                  <c:v>nd</c:v>
                </c:pt>
              </c:strCache>
            </c:strRef>
          </c:cat>
          <c:val>
            <c:numRef>
              <c:f>'7.20-22'!$C$4:$C$11</c:f>
              <c:numCache>
                <c:formatCode>General</c:formatCode>
                <c:ptCount val="8"/>
                <c:pt idx="0">
                  <c:v>72</c:v>
                </c:pt>
                <c:pt idx="2">
                  <c:v>4</c:v>
                </c:pt>
                <c:pt idx="5">
                  <c:v>39</c:v>
                </c:pt>
                <c:pt idx="6">
                  <c:v>14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C4-48B4-9C44-63A1D8106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CH" sz="1100" b="1"/>
              <a:t>Parco veicolare nel comune di Pordenone. Anno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88888888889015E-3"/>
          <c:y val="0.18854609897312327"/>
          <c:w val="0.67342908370143884"/>
          <c:h val="0.55279920214751332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5B-45A2-A609-EFC1D057D3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5B-45A2-A609-EFC1D057D3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5B-45A2-A609-EFC1D057D3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5B-45A2-A609-EFC1D057D3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5B-45A2-A609-EFC1D057D3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15B-45A2-A609-EFC1D057D37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15B-45A2-A609-EFC1D057D37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15B-45A2-A609-EFC1D057D37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15B-45A2-A609-EFC1D057D37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15B-45A2-A609-EFC1D057D377}"/>
              </c:ext>
            </c:extLst>
          </c:dPt>
          <c:dLbls>
            <c:dLbl>
              <c:idx val="3"/>
              <c:layout>
                <c:manualLayout>
                  <c:x val="6.3861950839251835E-3"/>
                  <c:y val="-4.03065180309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B-45A2-A609-EFC1D057D377}"/>
                </c:ext>
              </c:extLst>
            </c:dLbl>
            <c:dLbl>
              <c:idx val="4"/>
              <c:layout>
                <c:manualLayout>
                  <c:x val="4.9215153947680938E-2"/>
                  <c:y val="-0.2875245969680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5B-45A2-A609-EFC1D057D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'7.30-33'!$C$5:$L$5</c:f>
              <c:strCache>
                <c:ptCount val="10"/>
                <c:pt idx="0">
                  <c:v>Autobus</c:v>
                </c:pt>
                <c:pt idx="1">
                  <c:v>Autocarri trasporto merci</c:v>
                </c:pt>
                <c:pt idx="2">
                  <c:v>Autoveicoli S/S</c:v>
                </c:pt>
                <c:pt idx="3">
                  <c:v>Autovetture</c:v>
                </c:pt>
                <c:pt idx="4">
                  <c:v>Motocicli</c:v>
                </c:pt>
                <c:pt idx="5">
                  <c:v>Motocarri</c:v>
                </c:pt>
                <c:pt idx="6">
                  <c:v>Motoveicoli e quadricicli S/S</c:v>
                </c:pt>
                <c:pt idx="7">
                  <c:v>Rimorchi e semirimorchi trasporto merci</c:v>
                </c:pt>
                <c:pt idx="8">
                  <c:v>Rimorchi e semirimorchi S/S</c:v>
                </c:pt>
                <c:pt idx="9">
                  <c:v>Trattori stradali e motrici</c:v>
                </c:pt>
              </c:strCache>
            </c:strRef>
          </c:cat>
          <c:val>
            <c:numRef>
              <c:f>'7.30-33'!$C$11:$L$11</c:f>
              <c:numCache>
                <c:formatCode>#,##0</c:formatCode>
                <c:ptCount val="10"/>
                <c:pt idx="0">
                  <c:v>251</c:v>
                </c:pt>
                <c:pt idx="1">
                  <c:v>3289</c:v>
                </c:pt>
                <c:pt idx="2">
                  <c:v>848</c:v>
                </c:pt>
                <c:pt idx="3">
                  <c:v>36950</c:v>
                </c:pt>
                <c:pt idx="4">
                  <c:v>4342</c:v>
                </c:pt>
                <c:pt idx="5">
                  <c:v>49</c:v>
                </c:pt>
                <c:pt idx="6">
                  <c:v>74</c:v>
                </c:pt>
                <c:pt idx="7">
                  <c:v>288</c:v>
                </c:pt>
                <c:pt idx="8">
                  <c:v>76</c:v>
                </c:pt>
                <c:pt idx="9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5B-45A2-A609-EFC1D057D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sz="1100" b="1"/>
              <a:t>Variazione  % annua</a:t>
            </a:r>
            <a:r>
              <a:rPr lang="it-IT" sz="1100" b="1" baseline="0"/>
              <a:t> del parco autovetture. Anni 2011 - 2020</a:t>
            </a:r>
            <a:endParaRPr lang="it-IT" sz="1100" b="1"/>
          </a:p>
        </c:rich>
      </c:tx>
      <c:layout>
        <c:manualLayout>
          <c:xMode val="edge"/>
          <c:yMode val="edge"/>
          <c:x val="0.174565251882376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19134555083239E-2"/>
          <c:y val="0.2320788066048706"/>
          <c:w val="0.8820253718285217"/>
          <c:h val="0.59870892720688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'7.30-33'!$C$54:$M$54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'7.30-33'!$D$56:$M$56</c:f>
              <c:numCache>
                <c:formatCode>#,##0.0</c:formatCode>
                <c:ptCount val="10"/>
                <c:pt idx="0">
                  <c:v>0.9284945932174602</c:v>
                </c:pt>
                <c:pt idx="1">
                  <c:v>-1.3967577270432492</c:v>
                </c:pt>
                <c:pt idx="2">
                  <c:v>-0.65707133917396743</c:v>
                </c:pt>
                <c:pt idx="3">
                  <c:v>1.1453113815318541E-2</c:v>
                </c:pt>
                <c:pt idx="4">
                  <c:v>1.1738097283059923</c:v>
                </c:pt>
                <c:pt idx="5">
                  <c:v>2.0119414810832228</c:v>
                </c:pt>
                <c:pt idx="6">
                  <c:v>2.8183079056865465</c:v>
                </c:pt>
                <c:pt idx="7">
                  <c:v>1.2761020881670533</c:v>
                </c:pt>
                <c:pt idx="8">
                  <c:v>0.27704520631876184</c:v>
                </c:pt>
                <c:pt idx="9">
                  <c:v>-1.8409797306272082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F-49AC-BB24-6194D2D5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97632"/>
        <c:axId val="194999424"/>
      </c:barChart>
      <c:catAx>
        <c:axId val="1949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94999424"/>
        <c:crosses val="autoZero"/>
        <c:auto val="1"/>
        <c:lblAlgn val="ctr"/>
        <c:lblOffset val="100"/>
        <c:noMultiLvlLbl val="0"/>
      </c:catAx>
      <c:valAx>
        <c:axId val="19499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crossAx val="194997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Composizione % delle autovetture per anzianità. Anno 2020</a:t>
            </a:r>
          </a:p>
        </c:rich>
      </c:tx>
      <c:layout>
        <c:manualLayout>
          <c:xMode val="edge"/>
          <c:yMode val="edge"/>
          <c:x val="0.16250725726422005"/>
          <c:y val="0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01956573610121"/>
          <c:y val="0.37909799736571398"/>
          <c:w val="0.65000000000000335"/>
          <c:h val="0.6203703703703736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739197234492032E-2"/>
                  <c:y val="-7.20729202327973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0-49CC-B051-501EB284735F}"/>
                </c:ext>
              </c:extLst>
            </c:dLbl>
            <c:dLbl>
              <c:idx val="2"/>
              <c:layout>
                <c:manualLayout>
                  <c:x val="5.1495697184193751E-2"/>
                  <c:y val="4.02978432043820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0-49CC-B051-501EB284735F}"/>
                </c:ext>
              </c:extLst>
            </c:dLbl>
            <c:dLbl>
              <c:idx val="3"/>
              <c:layout>
                <c:manualLayout>
                  <c:x val="3.4982324626395875E-2"/>
                  <c:y val="2.44443673615689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0-49CC-B051-501EB284735F}"/>
                </c:ext>
              </c:extLst>
            </c:dLbl>
            <c:dLbl>
              <c:idx val="4"/>
              <c:layout>
                <c:manualLayout>
                  <c:x val="-5.0657717600798083E-2"/>
                  <c:y val="1.0768353331893571E-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0-49CC-B051-501EB284735F}"/>
                </c:ext>
              </c:extLst>
            </c:dLbl>
            <c:dLbl>
              <c:idx val="7"/>
              <c:layout>
                <c:manualLayout>
                  <c:x val="-0.21714085093606841"/>
                  <c:y val="-9.86913640200261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0-49CC-B051-501EB284735F}"/>
                </c:ext>
              </c:extLst>
            </c:dLbl>
            <c:dLbl>
              <c:idx val="8"/>
              <c:layout>
                <c:manualLayout>
                  <c:x val="-7.6167882151262453E-2"/>
                  <c:y val="-9.73168221813682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0-49CC-B051-501EB284735F}"/>
                </c:ext>
              </c:extLst>
            </c:dLbl>
            <c:dLbl>
              <c:idx val="9"/>
              <c:layout>
                <c:manualLayout>
                  <c:x val="2.8804614970831827E-3"/>
                  <c:y val="-0.175093461694237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80-49CC-B051-501EB284735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'7.30-33'!$A$82:$A$91</c:f>
              <c:strCache>
                <c:ptCount val="10"/>
                <c:pt idx="0">
                  <c:v>da 0 a 1 anno</c:v>
                </c:pt>
                <c:pt idx="1">
                  <c:v>da 1 a 2 anni</c:v>
                </c:pt>
                <c:pt idx="2">
                  <c:v>da 2 a 5 anni</c:v>
                </c:pt>
                <c:pt idx="3">
                  <c:v>da 5 a 10 anni</c:v>
                </c:pt>
                <c:pt idx="4">
                  <c:v>da 10 a 15 anni</c:v>
                </c:pt>
                <c:pt idx="5">
                  <c:v>da 15 a 20 anni</c:v>
                </c:pt>
                <c:pt idx="6">
                  <c:v>da 20 a 30 anni</c:v>
                </c:pt>
                <c:pt idx="7">
                  <c:v>da 30 a 40 anni</c:v>
                </c:pt>
                <c:pt idx="8">
                  <c:v>40 e oltre</c:v>
                </c:pt>
                <c:pt idx="9">
                  <c:v>non definito</c:v>
                </c:pt>
              </c:strCache>
            </c:strRef>
          </c:cat>
          <c:val>
            <c:numRef>
              <c:f>'7.30-33'!$J$82:$J$91</c:f>
              <c:numCache>
                <c:formatCode>#,##0.0</c:formatCode>
                <c:ptCount val="10"/>
                <c:pt idx="0" formatCode="0.0">
                  <c:v>4.1299052774018943</c:v>
                </c:pt>
                <c:pt idx="1">
                  <c:v>4.8497970230040588</c:v>
                </c:pt>
                <c:pt idx="2">
                  <c:v>17.16914749661705</c:v>
                </c:pt>
                <c:pt idx="3">
                  <c:v>19.583220568335587</c:v>
                </c:pt>
                <c:pt idx="4">
                  <c:v>24.587280108254397</c:v>
                </c:pt>
                <c:pt idx="5">
                  <c:v>15.788903924221923</c:v>
                </c:pt>
                <c:pt idx="6">
                  <c:v>9.3098782138024365</c:v>
                </c:pt>
                <c:pt idx="7">
                  <c:v>2.3464140730717187</c:v>
                </c:pt>
                <c:pt idx="8">
                  <c:v>2.1705006765899864</c:v>
                </c:pt>
                <c:pt idx="9">
                  <c:v>6.4952638700947224E-2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80-49CC-B051-501EB284735F}"/>
            </c:ext>
          </c:extLst>
        </c:ser>
        <c:ser>
          <c:idx val="1"/>
          <c:order val="1"/>
          <c:cat>
            <c:strRef>
              <c:f>'7.30-33'!$A$82:$A$91</c:f>
              <c:strCache>
                <c:ptCount val="10"/>
                <c:pt idx="0">
                  <c:v>da 0 a 1 anno</c:v>
                </c:pt>
                <c:pt idx="1">
                  <c:v>da 1 a 2 anni</c:v>
                </c:pt>
                <c:pt idx="2">
                  <c:v>da 2 a 5 anni</c:v>
                </c:pt>
                <c:pt idx="3">
                  <c:v>da 5 a 10 anni</c:v>
                </c:pt>
                <c:pt idx="4">
                  <c:v>da 10 a 15 anni</c:v>
                </c:pt>
                <c:pt idx="5">
                  <c:v>da 15 a 20 anni</c:v>
                </c:pt>
                <c:pt idx="6">
                  <c:v>da 20 a 30 anni</c:v>
                </c:pt>
                <c:pt idx="7">
                  <c:v>da 30 a 40 anni</c:v>
                </c:pt>
                <c:pt idx="8">
                  <c:v>40 e oltre</c:v>
                </c:pt>
                <c:pt idx="9">
                  <c:v>non definito</c:v>
                </c:pt>
              </c:strCache>
            </c:strRef>
          </c:cat>
          <c:val>
            <c:numRef>
              <c:f>'7.30-33'!$K$82:$K$91</c:f>
              <c:numCache>
                <c:formatCode>#,##0.0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C780-49CC-B051-501EB2847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CH" sz="1100" b="1"/>
              <a:t>Autovetture a benzina e a gasolio.  Anni 2010-2020</a:t>
            </a:r>
          </a:p>
        </c:rich>
      </c:tx>
      <c:layout>
        <c:manualLayout>
          <c:xMode val="edge"/>
          <c:yMode val="edge"/>
          <c:x val="0.14350833259011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607610758715319"/>
          <c:y val="0.21375219929738368"/>
          <c:w val="0.71580748741486044"/>
          <c:h val="0.55109882787830344"/>
        </c:manualLayout>
      </c:layout>
      <c:lineChart>
        <c:grouping val="standard"/>
        <c:varyColors val="0"/>
        <c:ser>
          <c:idx val="0"/>
          <c:order val="0"/>
          <c:tx>
            <c:strRef>
              <c:f>'7.34-35 '!$A$4</c:f>
              <c:strCache>
                <c:ptCount val="1"/>
                <c:pt idx="0">
                  <c:v>Benzina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'7.34-35 '!$B$3:$L$3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'7.34-35 '!$B$4:$L$4</c:f>
              <c:numCache>
                <c:formatCode>#,##0</c:formatCode>
                <c:ptCount val="11"/>
                <c:pt idx="0">
                  <c:v>21526</c:v>
                </c:pt>
                <c:pt idx="1">
                  <c:v>21276</c:v>
                </c:pt>
                <c:pt idx="2">
                  <c:v>20633</c:v>
                </c:pt>
                <c:pt idx="3">
                  <c:v>19963</c:v>
                </c:pt>
                <c:pt idx="4">
                  <c:v>19333</c:v>
                </c:pt>
                <c:pt idx="5">
                  <c:v>19134</c:v>
                </c:pt>
                <c:pt idx="6">
                  <c:v>18962</c:v>
                </c:pt>
                <c:pt idx="7">
                  <c:v>18794</c:v>
                </c:pt>
                <c:pt idx="8">
                  <c:v>18431</c:v>
                </c:pt>
                <c:pt idx="9">
                  <c:v>18358</c:v>
                </c:pt>
                <c:pt idx="10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5-4D4D-8589-D45B6E4B1A69}"/>
            </c:ext>
          </c:extLst>
        </c:ser>
        <c:ser>
          <c:idx val="1"/>
          <c:order val="1"/>
          <c:tx>
            <c:strRef>
              <c:f>'7.34-35 '!$A$5</c:f>
              <c:strCache>
                <c:ptCount val="1"/>
                <c:pt idx="0">
                  <c:v>Gasolio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'7.34-35 '!$B$3:$L$3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'7.34-35 '!$B$5:$L$5</c:f>
              <c:numCache>
                <c:formatCode>#,##0</c:formatCode>
                <c:ptCount val="11"/>
                <c:pt idx="0">
                  <c:v>12303</c:v>
                </c:pt>
                <c:pt idx="1">
                  <c:v>12881</c:v>
                </c:pt>
                <c:pt idx="2">
                  <c:v>12939</c:v>
                </c:pt>
                <c:pt idx="3">
                  <c:v>13256</c:v>
                </c:pt>
                <c:pt idx="4">
                  <c:v>13717</c:v>
                </c:pt>
                <c:pt idx="5">
                  <c:v>14239</c:v>
                </c:pt>
                <c:pt idx="6">
                  <c:v>15054</c:v>
                </c:pt>
                <c:pt idx="7">
                  <c:v>16056</c:v>
                </c:pt>
                <c:pt idx="8">
                  <c:v>16731</c:v>
                </c:pt>
                <c:pt idx="9">
                  <c:v>16615</c:v>
                </c:pt>
                <c:pt idx="10">
                  <c:v>16213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5-4D4D-8589-D45B6E4B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22304"/>
        <c:axId val="195123840"/>
      </c:lineChart>
      <c:catAx>
        <c:axId val="195122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123840"/>
        <c:crosses val="autoZero"/>
        <c:auto val="1"/>
        <c:lblAlgn val="ctr"/>
        <c:lblOffset val="100"/>
        <c:noMultiLvlLbl val="0"/>
      </c:catAx>
      <c:valAx>
        <c:axId val="19512384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1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82085964471503"/>
          <c:y val="0.91721796364858377"/>
          <c:w val="0.55596153616570954"/>
          <c:h val="8.2782023042853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CH" sz="1100" b="1"/>
              <a:t>Autovetture: Composizione %  per alimentazione. Anno 2020</a:t>
            </a:r>
          </a:p>
        </c:rich>
      </c:tx>
      <c:layout>
        <c:manualLayout>
          <c:xMode val="edge"/>
          <c:yMode val="edge"/>
          <c:x val="0.1085831913765483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844913983971626E-3"/>
          <c:y val="8.0072683222289512E-2"/>
          <c:w val="0.87916657372502649"/>
          <c:h val="0.766261636955119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D7-440E-B161-92A22DEE6D72}"/>
              </c:ext>
            </c:extLst>
          </c:dPt>
          <c:dPt>
            <c:idx val="1"/>
            <c:bubble3D val="0"/>
            <c:explosion val="2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D7-440E-B161-92A22DEE6D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D7-440E-B161-92A22DEE6D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D7-440E-B161-92A22DEE6D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D7-440E-B161-92A22DEE6D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9D7-440E-B161-92A22DEE6D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9D7-440E-B161-92A22DEE6D72}"/>
              </c:ext>
            </c:extLst>
          </c:dPt>
          <c:dLbls>
            <c:dLbl>
              <c:idx val="0"/>
              <c:layout>
                <c:manualLayout>
                  <c:x val="4.2089213025667781E-3"/>
                  <c:y val="-0.30026693223997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94444444444444"/>
                      <c:h val="0.14583333333333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D7-440E-B161-92A22DEE6D72}"/>
                </c:ext>
              </c:extLst>
            </c:dLbl>
            <c:dLbl>
              <c:idx val="1"/>
              <c:layout>
                <c:manualLayout>
                  <c:x val="3.8988321200297334E-2"/>
                  <c:y val="-2.6776700989299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7-440E-B161-92A22DEE6D72}"/>
                </c:ext>
              </c:extLst>
            </c:dLbl>
            <c:dLbl>
              <c:idx val="2"/>
              <c:layout>
                <c:manualLayout>
                  <c:x val="0.18877479073125591"/>
                  <c:y val="-2.2522979248620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7-440E-B161-92A22DEE6D72}"/>
                </c:ext>
              </c:extLst>
            </c:dLbl>
            <c:dLbl>
              <c:idx val="3"/>
              <c:layout>
                <c:manualLayout>
                  <c:x val="0.1019017610162521"/>
                  <c:y val="0.152713196353414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7-440E-B161-92A22DEE6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'7.34-35 '!$A$4:$A$11</c:f>
              <c:strCache>
                <c:ptCount val="8"/>
                <c:pt idx="0">
                  <c:v>Benzina</c:v>
                </c:pt>
                <c:pt idx="1">
                  <c:v>Gasolio</c:v>
                </c:pt>
                <c:pt idx="2">
                  <c:v>Benzina gas liquido</c:v>
                </c:pt>
                <c:pt idx="3">
                  <c:v>Benzina e metano</c:v>
                </c:pt>
                <c:pt idx="4">
                  <c:v>Metano</c:v>
                </c:pt>
                <c:pt idx="5">
                  <c:v>Ibrido benzina</c:v>
                </c:pt>
                <c:pt idx="6">
                  <c:v>Ibrido gasolio</c:v>
                </c:pt>
                <c:pt idx="7">
                  <c:v>Elettricità</c:v>
                </c:pt>
              </c:strCache>
            </c:strRef>
          </c:cat>
          <c:val>
            <c:numRef>
              <c:f>'7.34-35 '!$L$4:$L$11</c:f>
              <c:numCache>
                <c:formatCode>#,##0</c:formatCode>
                <c:ptCount val="8"/>
                <c:pt idx="0">
                  <c:v>17683</c:v>
                </c:pt>
                <c:pt idx="1">
                  <c:v>16213</c:v>
                </c:pt>
                <c:pt idx="2">
                  <c:v>1677</c:v>
                </c:pt>
                <c:pt idx="3">
                  <c:v>298</c:v>
                </c:pt>
                <c:pt idx="4">
                  <c:v>89</c:v>
                </c:pt>
                <c:pt idx="5" formatCode="0">
                  <c:v>846</c:v>
                </c:pt>
                <c:pt idx="6" formatCode="0">
                  <c:v>75</c:v>
                </c:pt>
                <c:pt idx="7" formatCode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D7-440E-B161-92A22DEE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CH" sz="1100" b="1"/>
              <a:t>Composizione %  del parco autovetture per cilindrata. Anno 2020</a:t>
            </a:r>
          </a:p>
        </c:rich>
      </c:tx>
      <c:layout>
        <c:manualLayout>
          <c:xMode val="edge"/>
          <c:yMode val="edge"/>
          <c:x val="0.1085833333333333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84752996388104E-2"/>
          <c:y val="0.19288523717144052"/>
          <c:w val="0.93838837629959193"/>
          <c:h val="0.69765956345871805"/>
        </c:manualLayout>
      </c:layout>
      <c:pie3DChart>
        <c:varyColors val="1"/>
        <c:ser>
          <c:idx val="0"/>
          <c:order val="0"/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B0-491F-A4DA-C5DB194D3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B0-491F-A4DA-C5DB194D3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B0-491F-A4DA-C5DB194D3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B0-491F-A4DA-C5DB194D39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B0-491F-A4DA-C5DB194D39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2B0-491F-A4DA-C5DB194D39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2B0-491F-A4DA-C5DB194D39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2B0-491F-A4DA-C5DB194D3934}"/>
              </c:ext>
            </c:extLst>
          </c:dPt>
          <c:dLbls>
            <c:dLbl>
              <c:idx val="0"/>
              <c:layout>
                <c:manualLayout>
                  <c:x val="-0.19694333910792811"/>
                  <c:y val="2.635653806872468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0-491F-A4DA-C5DB194D3934}"/>
                </c:ext>
              </c:extLst>
            </c:dLbl>
            <c:dLbl>
              <c:idx val="1"/>
              <c:layout>
                <c:manualLayout>
                  <c:x val="-7.5597586712284184E-2"/>
                  <c:y val="2.7980979365026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0-491F-A4DA-C5DB194D3934}"/>
                </c:ext>
              </c:extLst>
            </c:dLbl>
            <c:dLbl>
              <c:idx val="2"/>
              <c:layout>
                <c:manualLayout>
                  <c:x val="-9.0112847569180754E-2"/>
                  <c:y val="3.87698722344391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0-491F-A4DA-C5DB194D3934}"/>
                </c:ext>
              </c:extLst>
            </c:dLbl>
            <c:dLbl>
              <c:idx val="4"/>
              <c:layout>
                <c:manualLayout>
                  <c:x val="2.7633626484027628E-2"/>
                  <c:y val="-3.9689030719378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83208123963"/>
                      <c:h val="0.1822247114508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2B0-491F-A4DA-C5DB194D3934}"/>
                </c:ext>
              </c:extLst>
            </c:dLbl>
            <c:dLbl>
              <c:idx val="6"/>
              <c:layout>
                <c:manualLayout>
                  <c:x val="5.2002981550512986E-2"/>
                  <c:y val="1.3019251254681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B0-491F-A4DA-C5DB194D3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'7.36'!$A$4:$A$11</c:f>
              <c:strCache>
                <c:ptCount val="8"/>
                <c:pt idx="0">
                  <c:v>Fino a 800 </c:v>
                </c:pt>
                <c:pt idx="1">
                  <c:v>da  801 a 1200</c:v>
                </c:pt>
                <c:pt idx="2">
                  <c:v>da  1201 a 1600</c:v>
                </c:pt>
                <c:pt idx="3">
                  <c:v>da  1601 a 1800</c:v>
                </c:pt>
                <c:pt idx="4">
                  <c:v>da  1801 a 2000</c:v>
                </c:pt>
                <c:pt idx="5">
                  <c:v>da  2001 a 2500</c:v>
                </c:pt>
                <c:pt idx="6">
                  <c:v>da  2501 a 3000</c:v>
                </c:pt>
                <c:pt idx="7">
                  <c:v>oltre  3000</c:v>
                </c:pt>
              </c:strCache>
            </c:strRef>
          </c:cat>
          <c:val>
            <c:numRef>
              <c:f>'7.36'!$L$4:$L$11</c:f>
              <c:numCache>
                <c:formatCode>#,##0</c:formatCode>
                <c:ptCount val="8"/>
                <c:pt idx="0" formatCode="General">
                  <c:v>574</c:v>
                </c:pt>
                <c:pt idx="1">
                  <c:v>6689</c:v>
                </c:pt>
                <c:pt idx="2">
                  <c:v>18226</c:v>
                </c:pt>
                <c:pt idx="3">
                  <c:v>1566</c:v>
                </c:pt>
                <c:pt idx="4">
                  <c:v>6919</c:v>
                </c:pt>
                <c:pt idx="5">
                  <c:v>1684</c:v>
                </c:pt>
                <c:pt idx="6">
                  <c:v>919</c:v>
                </c:pt>
                <c:pt idx="7" formatCode="General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B0-491F-A4DA-C5DB194D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CH" sz="1100" b="1"/>
              <a:t>Parco autovetture.</a:t>
            </a:r>
            <a:r>
              <a:rPr lang="it-CH" sz="1100" b="1" baseline="0"/>
              <a:t> Composizione % </a:t>
            </a:r>
            <a:r>
              <a:rPr lang="it-CH" sz="1100" b="1"/>
              <a:t>per normativa EURO. Anno 2020</a:t>
            </a:r>
          </a:p>
        </c:rich>
      </c:tx>
      <c:layout>
        <c:manualLayout>
          <c:xMode val="edge"/>
          <c:yMode val="edge"/>
          <c:x val="0.1085833333333333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274673679225799E-2"/>
          <c:y val="0.28953290340969834"/>
          <c:w val="0.92096975206504683"/>
          <c:h val="0.708585826771653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5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72-4BDD-92EB-CE8D90B9B2EF}"/>
              </c:ext>
            </c:extLst>
          </c:dPt>
          <c:dPt>
            <c:idx val="1"/>
            <c:bubble3D val="0"/>
            <c:explosion val="2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72-4BDD-92EB-CE8D90B9B2EF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72-4BDD-92EB-CE8D90B9B2EF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72-4BDD-92EB-CE8D90B9B2EF}"/>
              </c:ext>
            </c:extLst>
          </c:dPt>
          <c:dPt>
            <c:idx val="4"/>
            <c:bubble3D val="0"/>
            <c:explosion val="3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72-4BDD-92EB-CE8D90B9B2EF}"/>
              </c:ext>
            </c:extLst>
          </c:dPt>
          <c:dPt>
            <c:idx val="5"/>
            <c:bubble3D val="0"/>
            <c:explosion val="27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372-4BDD-92EB-CE8D90B9B2EF}"/>
              </c:ext>
            </c:extLst>
          </c:dPt>
          <c:dPt>
            <c:idx val="6"/>
            <c:bubble3D val="0"/>
            <c:explosion val="3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372-4BDD-92EB-CE8D90B9B2E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372-4BDD-92EB-CE8D90B9B2EF}"/>
              </c:ext>
            </c:extLst>
          </c:dPt>
          <c:dLbls>
            <c:dLbl>
              <c:idx val="1"/>
              <c:layout>
                <c:manualLayout>
                  <c:x val="3.0555555555555454E-2"/>
                  <c:y val="-3.240740740740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2-4BDD-92EB-CE8D90B9B2EF}"/>
                </c:ext>
              </c:extLst>
            </c:dLbl>
            <c:dLbl>
              <c:idx val="2"/>
              <c:layout>
                <c:manualLayout>
                  <c:x val="7.7793493635078342E-2"/>
                  <c:y val="-3.5087719298245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2-4BDD-92EB-CE8D90B9B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'7.37-38'!$A$4:$A$11</c:f>
              <c:strCache>
                <c:ptCount val="8"/>
                <c:pt idx="0">
                  <c:v>Euro 0</c:v>
                </c:pt>
                <c:pt idx="1">
                  <c:v>Euro 1</c:v>
                </c:pt>
                <c:pt idx="2">
                  <c:v>Euro 2</c:v>
                </c:pt>
                <c:pt idx="3">
                  <c:v>Euro 3</c:v>
                </c:pt>
                <c:pt idx="4">
                  <c:v>Euro 4</c:v>
                </c:pt>
                <c:pt idx="5">
                  <c:v>Euro 5</c:v>
                </c:pt>
                <c:pt idx="6">
                  <c:v>Euro 6</c:v>
                </c:pt>
                <c:pt idx="7">
                  <c:v>n.i.</c:v>
                </c:pt>
              </c:strCache>
            </c:strRef>
          </c:cat>
          <c:val>
            <c:numRef>
              <c:f>'7.37-38'!$L$4:$L$11</c:f>
              <c:numCache>
                <c:formatCode>#,##0</c:formatCode>
                <c:ptCount val="8"/>
                <c:pt idx="0">
                  <c:v>1922</c:v>
                </c:pt>
                <c:pt idx="1">
                  <c:v>633</c:v>
                </c:pt>
                <c:pt idx="2">
                  <c:v>2448</c:v>
                </c:pt>
                <c:pt idx="3">
                  <c:v>3996</c:v>
                </c:pt>
                <c:pt idx="4">
                  <c:v>9981</c:v>
                </c:pt>
                <c:pt idx="5">
                  <c:v>7089</c:v>
                </c:pt>
                <c:pt idx="6">
                  <c:v>10794</c:v>
                </c:pt>
                <c:pt idx="7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372-4BDD-92EB-CE8D90B9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 b="1"/>
              <a:t>Andamento</a:t>
            </a:r>
            <a:r>
              <a:rPr lang="it-IT" sz="1100" b="1" baseline="0"/>
              <a:t> del parco autovetture per normativa EURO. Anni 2010 - 2020</a:t>
            </a:r>
            <a:endParaRPr lang="it-IT" sz="1100" b="1"/>
          </a:p>
        </c:rich>
      </c:tx>
      <c:layout>
        <c:manualLayout>
          <c:xMode val="edge"/>
          <c:yMode val="edge"/>
          <c:x val="0.118726525463386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47109811520244"/>
          <c:y val="0.20787658155793373"/>
          <c:w val="0.72963580133878636"/>
          <c:h val="0.67931529095527388"/>
        </c:manualLayout>
      </c:layout>
      <c:lineChart>
        <c:grouping val="standard"/>
        <c:varyColors val="0"/>
        <c:ser>
          <c:idx val="0"/>
          <c:order val="0"/>
          <c:tx>
            <c:strRef>
              <c:f>'7.37-38'!$A$4</c:f>
              <c:strCache>
                <c:ptCount val="1"/>
                <c:pt idx="0">
                  <c:v>Euro 0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'7.37-38'!$B$4:$L$4</c:f>
              <c:numCache>
                <c:formatCode>#,##0</c:formatCode>
                <c:ptCount val="11"/>
                <c:pt idx="0">
                  <c:v>2914</c:v>
                </c:pt>
                <c:pt idx="1">
                  <c:v>2726</c:v>
                </c:pt>
                <c:pt idx="2">
                  <c:v>2571</c:v>
                </c:pt>
                <c:pt idx="3">
                  <c:v>2402</c:v>
                </c:pt>
                <c:pt idx="4">
                  <c:v>2289</c:v>
                </c:pt>
                <c:pt idx="5">
                  <c:v>2174</c:v>
                </c:pt>
                <c:pt idx="6">
                  <c:v>2090</c:v>
                </c:pt>
                <c:pt idx="7">
                  <c:v>2037</c:v>
                </c:pt>
                <c:pt idx="8">
                  <c:v>1993</c:v>
                </c:pt>
                <c:pt idx="9">
                  <c:v>1958</c:v>
                </c:pt>
                <c:pt idx="10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0-4914-877B-E4765C2F5674}"/>
            </c:ext>
          </c:extLst>
        </c:ser>
        <c:ser>
          <c:idx val="1"/>
          <c:order val="1"/>
          <c:tx>
            <c:strRef>
              <c:f>'7.37-38'!$A$5</c:f>
              <c:strCache>
                <c:ptCount val="1"/>
                <c:pt idx="0">
                  <c:v>Euro 1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'7.37-38'!$B$5:$L$5</c:f>
              <c:numCache>
                <c:formatCode>#,##0</c:formatCode>
                <c:ptCount val="11"/>
                <c:pt idx="0">
                  <c:v>1919</c:v>
                </c:pt>
                <c:pt idx="1">
                  <c:v>1657</c:v>
                </c:pt>
                <c:pt idx="2">
                  <c:v>1457</c:v>
                </c:pt>
                <c:pt idx="3">
                  <c:v>1252</c:v>
                </c:pt>
                <c:pt idx="4">
                  <c:v>1115</c:v>
                </c:pt>
                <c:pt idx="5" formatCode="General">
                  <c:v>987</c:v>
                </c:pt>
                <c:pt idx="6">
                  <c:v>923</c:v>
                </c:pt>
                <c:pt idx="7">
                  <c:v>830</c:v>
                </c:pt>
                <c:pt idx="8">
                  <c:v>754</c:v>
                </c:pt>
                <c:pt idx="9">
                  <c:v>681</c:v>
                </c:pt>
                <c:pt idx="10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0-4914-877B-E4765C2F5674}"/>
            </c:ext>
          </c:extLst>
        </c:ser>
        <c:ser>
          <c:idx val="2"/>
          <c:order val="2"/>
          <c:tx>
            <c:strRef>
              <c:f>'7.37-38'!$A$6</c:f>
              <c:strCache>
                <c:ptCount val="1"/>
                <c:pt idx="0">
                  <c:v>Euro 2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'7.37-38'!$B$6:$L$6</c:f>
              <c:numCache>
                <c:formatCode>#,##0</c:formatCode>
                <c:ptCount val="11"/>
                <c:pt idx="0">
                  <c:v>7430</c:v>
                </c:pt>
                <c:pt idx="1">
                  <c:v>6830</c:v>
                </c:pt>
                <c:pt idx="2">
                  <c:v>6166</c:v>
                </c:pt>
                <c:pt idx="3">
                  <c:v>5628</c:v>
                </c:pt>
                <c:pt idx="4">
                  <c:v>5118</c:v>
                </c:pt>
                <c:pt idx="5">
                  <c:v>4558</c:v>
                </c:pt>
                <c:pt idx="6">
                  <c:v>4036</c:v>
                </c:pt>
                <c:pt idx="7">
                  <c:v>3622</c:v>
                </c:pt>
                <c:pt idx="8">
                  <c:v>3177</c:v>
                </c:pt>
                <c:pt idx="9">
                  <c:v>2767</c:v>
                </c:pt>
                <c:pt idx="10">
                  <c:v>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0-4914-877B-E4765C2F5674}"/>
            </c:ext>
          </c:extLst>
        </c:ser>
        <c:ser>
          <c:idx val="3"/>
          <c:order val="3"/>
          <c:tx>
            <c:strRef>
              <c:f>'7.37-38'!$A$7</c:f>
              <c:strCache>
                <c:ptCount val="1"/>
                <c:pt idx="0">
                  <c:v>Euro 3</c:v>
                </c:pt>
              </c:strCache>
            </c:strRef>
          </c:tx>
          <c:spPr>
            <a:ln w="31750">
              <a:solidFill>
                <a:srgbClr val="00CC99"/>
              </a:solidFill>
              <a:prstDash val="sysDot"/>
            </a:ln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'7.37-38'!$B$7:$L$7</c:f>
              <c:numCache>
                <c:formatCode>#,##0</c:formatCode>
                <c:ptCount val="11"/>
                <c:pt idx="0">
                  <c:v>7505</c:v>
                </c:pt>
                <c:pt idx="1">
                  <c:v>7201</c:v>
                </c:pt>
                <c:pt idx="2">
                  <c:v>6856</c:v>
                </c:pt>
                <c:pt idx="3">
                  <c:v>6469</c:v>
                </c:pt>
                <c:pt idx="4">
                  <c:v>6177</c:v>
                </c:pt>
                <c:pt idx="5">
                  <c:v>5814</c:v>
                </c:pt>
                <c:pt idx="6">
                  <c:v>5566</c:v>
                </c:pt>
                <c:pt idx="7">
                  <c:v>5239</c:v>
                </c:pt>
                <c:pt idx="8">
                  <c:v>4894</c:v>
                </c:pt>
                <c:pt idx="9">
                  <c:v>4416</c:v>
                </c:pt>
                <c:pt idx="10">
                  <c:v>3996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870-4914-877B-E4765C2F5674}"/>
            </c:ext>
          </c:extLst>
        </c:ser>
        <c:ser>
          <c:idx val="4"/>
          <c:order val="4"/>
          <c:tx>
            <c:strRef>
              <c:f>'7.37-38'!$A$8</c:f>
              <c:strCache>
                <c:ptCount val="1"/>
                <c:pt idx="0">
                  <c:v>Euro 4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'7.37-38'!$B$8:$L$8</c:f>
              <c:numCache>
                <c:formatCode>#,##0</c:formatCode>
                <c:ptCount val="11"/>
                <c:pt idx="0">
                  <c:v>14367</c:v>
                </c:pt>
                <c:pt idx="1">
                  <c:v>13481</c:v>
                </c:pt>
                <c:pt idx="2">
                  <c:v>12978</c:v>
                </c:pt>
                <c:pt idx="3">
                  <c:v>12533</c:v>
                </c:pt>
                <c:pt idx="4">
                  <c:v>12186</c:v>
                </c:pt>
                <c:pt idx="5">
                  <c:v>11944</c:v>
                </c:pt>
                <c:pt idx="6">
                  <c:v>11673</c:v>
                </c:pt>
                <c:pt idx="7">
                  <c:v>11358</c:v>
                </c:pt>
                <c:pt idx="8">
                  <c:v>10895</c:v>
                </c:pt>
                <c:pt idx="9">
                  <c:v>10333</c:v>
                </c:pt>
                <c:pt idx="10">
                  <c:v>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0-4914-877B-E4765C2F5674}"/>
            </c:ext>
          </c:extLst>
        </c:ser>
        <c:ser>
          <c:idx val="5"/>
          <c:order val="5"/>
          <c:tx>
            <c:strRef>
              <c:f>'7.37-38'!$A$9</c:f>
              <c:strCache>
                <c:ptCount val="1"/>
                <c:pt idx="0">
                  <c:v>Euro 5</c:v>
                </c:pt>
              </c:strCache>
            </c:strRef>
          </c:tx>
          <c:spPr>
            <a:ln w="28575">
              <a:solidFill>
                <a:srgbClr val="FF0000">
                  <a:alpha val="64000"/>
                </a:srgbClr>
              </a:solidFill>
              <a:prstDash val="sysDot"/>
            </a:ln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'7.37-38'!$B$9:$L$9</c:f>
              <c:numCache>
                <c:formatCode>#,##0</c:formatCode>
                <c:ptCount val="11"/>
                <c:pt idx="0">
                  <c:v>1162</c:v>
                </c:pt>
                <c:pt idx="1">
                  <c:v>3748</c:v>
                </c:pt>
                <c:pt idx="2">
                  <c:v>5112</c:v>
                </c:pt>
                <c:pt idx="3">
                  <c:v>6150</c:v>
                </c:pt>
                <c:pt idx="4">
                  <c:v>7495</c:v>
                </c:pt>
                <c:pt idx="5">
                  <c:v>8324</c:v>
                </c:pt>
                <c:pt idx="6">
                  <c:v>7688</c:v>
                </c:pt>
                <c:pt idx="7">
                  <c:v>7543</c:v>
                </c:pt>
                <c:pt idx="8">
                  <c:v>7290</c:v>
                </c:pt>
                <c:pt idx="9">
                  <c:v>7098</c:v>
                </c:pt>
                <c:pt idx="10">
                  <c:v>7089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870-4914-877B-E4765C2F5674}"/>
            </c:ext>
          </c:extLst>
        </c:ser>
        <c:ser>
          <c:idx val="6"/>
          <c:order val="6"/>
          <c:tx>
            <c:strRef>
              <c:f>'7.37-38'!$A$10</c:f>
              <c:strCache>
                <c:ptCount val="1"/>
                <c:pt idx="0">
                  <c:v>Euro 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'7.37-38'!$B$3:$L$3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'7.37-38'!$B$10:$L$10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 formatCode="#,##0">
                  <c:v>9</c:v>
                </c:pt>
                <c:pt idx="3" formatCode="#,##0">
                  <c:v>468</c:v>
                </c:pt>
                <c:pt idx="4" formatCode="#,##0">
                  <c:v>526</c:v>
                </c:pt>
                <c:pt idx="5" formatCode="#,##0">
                  <c:v>1509</c:v>
                </c:pt>
                <c:pt idx="6" formatCode="#,##0">
                  <c:v>4044</c:v>
                </c:pt>
                <c:pt idx="7" formatCode="#,##0">
                  <c:v>6407</c:v>
                </c:pt>
                <c:pt idx="8" formatCode="#,##0">
                  <c:v>8503</c:v>
                </c:pt>
                <c:pt idx="9" formatCode="#,##0">
                  <c:v>10346</c:v>
                </c:pt>
                <c:pt idx="10" formatCode="#,##0">
                  <c:v>10794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870-4914-877B-E4765C2F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78016"/>
        <c:axId val="191508480"/>
      </c:lineChart>
      <c:catAx>
        <c:axId val="1914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508480"/>
        <c:crosses val="autoZero"/>
        <c:auto val="1"/>
        <c:lblAlgn val="ctr"/>
        <c:lblOffset val="100"/>
        <c:noMultiLvlLbl val="0"/>
      </c:catAx>
      <c:valAx>
        <c:axId val="191508480"/>
        <c:scaling>
          <c:orientation val="minMax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914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595647035349"/>
          <c:y val="0.24457202899198327"/>
          <c:w val="0.16564043529646519"/>
          <c:h val="0.697412334911461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Quoziente</a:t>
            </a:r>
            <a:r>
              <a:rPr lang="it-IT" sz="1200" baseline="0"/>
              <a:t> di natalità e di mortalità.  Anni 2012-2020</a:t>
            </a:r>
            <a:endParaRPr lang="it-IT" sz="1200"/>
          </a:p>
        </c:rich>
      </c:tx>
      <c:layout>
        <c:manualLayout>
          <c:xMode val="edge"/>
          <c:yMode val="edge"/>
          <c:x val="0.160628497019267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81224999654962E-2"/>
          <c:y val="0.17001626862757871"/>
          <c:w val="0.90447322901086458"/>
          <c:h val="0.59918743628120852"/>
        </c:manualLayout>
      </c:layout>
      <c:lineChart>
        <c:grouping val="standard"/>
        <c:varyColors val="0"/>
        <c:ser>
          <c:idx val="0"/>
          <c:order val="0"/>
          <c:tx>
            <c:strRef>
              <c:f>'8.4'!$A$4:$C$4</c:f>
              <c:strCache>
                <c:ptCount val="3"/>
                <c:pt idx="0">
                  <c:v>Quoziente di natalità (x1000)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'8.4'!$D$3:$L$3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'8.4'!$D$4:$L$4</c:f>
              <c:numCache>
                <c:formatCode>0.0</c:formatCode>
                <c:ptCount val="9"/>
                <c:pt idx="0">
                  <c:v>9</c:v>
                </c:pt>
                <c:pt idx="1">
                  <c:v>8.9</c:v>
                </c:pt>
                <c:pt idx="2">
                  <c:v>8.6999999999999993</c:v>
                </c:pt>
                <c:pt idx="3">
                  <c:v>7.9</c:v>
                </c:pt>
                <c:pt idx="4">
                  <c:v>7.9</c:v>
                </c:pt>
                <c:pt idx="5">
                  <c:v>7.5</c:v>
                </c:pt>
                <c:pt idx="6">
                  <c:v>7.3</c:v>
                </c:pt>
                <c:pt idx="7">
                  <c:v>7.1</c:v>
                </c:pt>
                <c:pt idx="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2-4E4B-B089-B855A399B7B3}"/>
            </c:ext>
          </c:extLst>
        </c:ser>
        <c:ser>
          <c:idx val="1"/>
          <c:order val="1"/>
          <c:tx>
            <c:strRef>
              <c:f>'8.4'!$A$5:$C$5</c:f>
              <c:strCache>
                <c:ptCount val="3"/>
                <c:pt idx="0">
                  <c:v>Quoziente di mortalità (x1000)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'8.4'!$D$3:$L$3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'8.4'!$D$5:$L$5</c:f>
              <c:numCache>
                <c:formatCode>0.0</c:formatCode>
                <c:ptCount val="9"/>
                <c:pt idx="0">
                  <c:v>9.8000000000000007</c:v>
                </c:pt>
                <c:pt idx="1">
                  <c:v>9.6</c:v>
                </c:pt>
                <c:pt idx="2">
                  <c:v>9.1999999999999993</c:v>
                </c:pt>
                <c:pt idx="3">
                  <c:v>10.1</c:v>
                </c:pt>
                <c:pt idx="4">
                  <c:v>9.8000000000000007</c:v>
                </c:pt>
                <c:pt idx="5">
                  <c:v>10.199999999999999</c:v>
                </c:pt>
                <c:pt idx="6">
                  <c:v>10.5</c:v>
                </c:pt>
                <c:pt idx="7">
                  <c:v>10</c:v>
                </c:pt>
                <c:pt idx="8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2-4E4B-B089-B855A399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27072"/>
        <c:axId val="200241152"/>
      </c:lineChart>
      <c:catAx>
        <c:axId val="2002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41152"/>
        <c:crosses val="autoZero"/>
        <c:auto val="1"/>
        <c:lblAlgn val="ctr"/>
        <c:lblOffset val="100"/>
        <c:noMultiLvlLbl val="0"/>
      </c:catAx>
      <c:valAx>
        <c:axId val="200241152"/>
        <c:scaling>
          <c:orientation val="minMax"/>
          <c:min val="6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20022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406644115335035E-2"/>
          <c:y val="0.90036962321859526"/>
          <c:w val="0.9"/>
          <c:h val="9.963037678141717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Tasso</a:t>
            </a:r>
            <a:r>
              <a:rPr lang="it-IT" sz="1200" baseline="0"/>
              <a:t> di occupazione (15-64 anni)</a:t>
            </a:r>
            <a:endParaRPr lang="it-IT" sz="1200"/>
          </a:p>
        </c:rich>
      </c:tx>
      <c:layout>
        <c:manualLayout>
          <c:xMode val="edge"/>
          <c:yMode val="edge"/>
          <c:x val="0.26122481418794807"/>
          <c:y val="1.0101010101010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083376439258965"/>
          <c:w val="0.90171151896216251"/>
          <c:h val="0.60088672930753551"/>
        </c:manualLayout>
      </c:layout>
      <c:lineChart>
        <c:grouping val="standard"/>
        <c:varyColors val="0"/>
        <c:ser>
          <c:idx val="0"/>
          <c:order val="0"/>
          <c:tx>
            <c:strRef>
              <c:f>'8.6'!$A$26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'8.6'!$B$25:$O$25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'8.6'!$B$26:$O$26</c:f>
              <c:numCache>
                <c:formatCode>0.0</c:formatCode>
                <c:ptCount val="14"/>
                <c:pt idx="0">
                  <c:v>77.198802999999998</c:v>
                </c:pt>
                <c:pt idx="1">
                  <c:v>75.934944999999999</c:v>
                </c:pt>
                <c:pt idx="2">
                  <c:v>73.274630000000002</c:v>
                </c:pt>
                <c:pt idx="3">
                  <c:v>72.814633999999998</c:v>
                </c:pt>
                <c:pt idx="4">
                  <c:v>74.683929000000006</c:v>
                </c:pt>
                <c:pt idx="5">
                  <c:v>75.481814</c:v>
                </c:pt>
                <c:pt idx="6">
                  <c:v>72.444827000000004</c:v>
                </c:pt>
                <c:pt idx="7">
                  <c:v>72.816761</c:v>
                </c:pt>
                <c:pt idx="8">
                  <c:v>75.38355</c:v>
                </c:pt>
                <c:pt idx="9">
                  <c:v>76.330647999999997</c:v>
                </c:pt>
                <c:pt idx="10">
                  <c:v>77.949605000000005</c:v>
                </c:pt>
                <c:pt idx="11">
                  <c:v>76.191154999999995</c:v>
                </c:pt>
                <c:pt idx="12">
                  <c:v>80.599999999999994</c:v>
                </c:pt>
                <c:pt idx="13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E-4B53-8DA2-23AB6EC45305}"/>
            </c:ext>
          </c:extLst>
        </c:ser>
        <c:ser>
          <c:idx val="1"/>
          <c:order val="1"/>
          <c:tx>
            <c:strRef>
              <c:f>'8.6'!$A$27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'8.6'!$B$25:$O$25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'8.6'!$B$27:$O$27</c:f>
              <c:numCache>
                <c:formatCode>0.0</c:formatCode>
                <c:ptCount val="14"/>
                <c:pt idx="0">
                  <c:v>56.662613999999998</c:v>
                </c:pt>
                <c:pt idx="1">
                  <c:v>58.735157000000001</c:v>
                </c:pt>
                <c:pt idx="2">
                  <c:v>57.132212000000003</c:v>
                </c:pt>
                <c:pt idx="3">
                  <c:v>56.270511999999997</c:v>
                </c:pt>
                <c:pt idx="4">
                  <c:v>58.952995000000001</c:v>
                </c:pt>
                <c:pt idx="5">
                  <c:v>58.450718000000002</c:v>
                </c:pt>
                <c:pt idx="6">
                  <c:v>56.522303999999998</c:v>
                </c:pt>
                <c:pt idx="7">
                  <c:v>55.425676000000003</c:v>
                </c:pt>
                <c:pt idx="8">
                  <c:v>56.067483000000003</c:v>
                </c:pt>
                <c:pt idx="9">
                  <c:v>58.938310999999999</c:v>
                </c:pt>
                <c:pt idx="10">
                  <c:v>59.254246000000002</c:v>
                </c:pt>
                <c:pt idx="11">
                  <c:v>59.515050000000002</c:v>
                </c:pt>
                <c:pt idx="12">
                  <c:v>55.8</c:v>
                </c:pt>
                <c:pt idx="13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E-4B53-8DA2-23AB6EC45305}"/>
            </c:ext>
          </c:extLst>
        </c:ser>
        <c:ser>
          <c:idx val="2"/>
          <c:order val="2"/>
          <c:tx>
            <c:strRef>
              <c:f>'8.6'!$A$28</c:f>
              <c:strCache>
                <c:ptCount val="1"/>
                <c:pt idx="0">
                  <c:v>TOT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'8.6'!$B$25:$O$25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'8.6'!$B$28:$O$28</c:f>
              <c:numCache>
                <c:formatCode>0.0</c:formatCode>
                <c:ptCount val="14"/>
                <c:pt idx="0">
                  <c:v>67.062888999999998</c:v>
                </c:pt>
                <c:pt idx="1">
                  <c:v>67.443541999999994</c:v>
                </c:pt>
                <c:pt idx="2">
                  <c:v>65.292326000000003</c:v>
                </c:pt>
                <c:pt idx="3">
                  <c:v>64.622506999999999</c:v>
                </c:pt>
                <c:pt idx="4">
                  <c:v>66.880172999999999</c:v>
                </c:pt>
                <c:pt idx="5">
                  <c:v>67.016749000000004</c:v>
                </c:pt>
                <c:pt idx="6">
                  <c:v>64.523094</c:v>
                </c:pt>
                <c:pt idx="7">
                  <c:v>64.156194999999997</c:v>
                </c:pt>
                <c:pt idx="8">
                  <c:v>65.757964999999999</c:v>
                </c:pt>
                <c:pt idx="9">
                  <c:v>67.666938999999999</c:v>
                </c:pt>
                <c:pt idx="10">
                  <c:v>68.635625000000005</c:v>
                </c:pt>
                <c:pt idx="11">
                  <c:v>67.9054</c:v>
                </c:pt>
                <c:pt idx="12">
                  <c:v>68.2</c:v>
                </c:pt>
                <c:pt idx="13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E-4B53-8DA2-23AB6EC4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18656"/>
        <c:axId val="222549120"/>
      </c:lineChart>
      <c:catAx>
        <c:axId val="2225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549120"/>
        <c:crosses val="autoZero"/>
        <c:auto val="1"/>
        <c:lblAlgn val="ctr"/>
        <c:lblOffset val="100"/>
        <c:noMultiLvlLbl val="0"/>
      </c:catAx>
      <c:valAx>
        <c:axId val="222549120"/>
        <c:scaling>
          <c:orientation val="minMax"/>
          <c:max val="90"/>
          <c:min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2251865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6684598053561887"/>
          <c:y val="0.9103696982115157"/>
          <c:w val="0.46630803892876238"/>
          <c:h val="8.96303017884871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Tasso di</a:t>
            </a:r>
            <a:r>
              <a:rPr lang="it-IT" sz="1200" baseline="0"/>
              <a:t> attività (15-64 anni)</a:t>
            </a:r>
            <a:endParaRPr lang="it-IT" sz="1200"/>
          </a:p>
        </c:rich>
      </c:tx>
      <c:layout>
        <c:manualLayout>
          <c:xMode val="edge"/>
          <c:yMode val="edge"/>
          <c:x val="0.313561257707857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083376439258965"/>
          <c:w val="0.90171151896216251"/>
          <c:h val="0.59552173955783616"/>
        </c:manualLayout>
      </c:layout>
      <c:lineChart>
        <c:grouping val="standard"/>
        <c:varyColors val="0"/>
        <c:ser>
          <c:idx val="0"/>
          <c:order val="0"/>
          <c:tx>
            <c:strRef>
              <c:f>'8.6'!$A$33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'8.6'!$B$32:$O$32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'8.6'!$B$33:$O$33</c:f>
              <c:numCache>
                <c:formatCode>0.0</c:formatCode>
                <c:ptCount val="14"/>
                <c:pt idx="0">
                  <c:v>78.704663999999994</c:v>
                </c:pt>
                <c:pt idx="1">
                  <c:v>78.812150000000003</c:v>
                </c:pt>
                <c:pt idx="2">
                  <c:v>76.951336999999995</c:v>
                </c:pt>
                <c:pt idx="3">
                  <c:v>76.787317000000002</c:v>
                </c:pt>
                <c:pt idx="4">
                  <c:v>77.925004999999999</c:v>
                </c:pt>
                <c:pt idx="5">
                  <c:v>80.368073999999993</c:v>
                </c:pt>
                <c:pt idx="6">
                  <c:v>77.788338999999993</c:v>
                </c:pt>
                <c:pt idx="7">
                  <c:v>79.182840999999996</c:v>
                </c:pt>
                <c:pt idx="8">
                  <c:v>80.136752000000001</c:v>
                </c:pt>
                <c:pt idx="9">
                  <c:v>81.535861999999995</c:v>
                </c:pt>
                <c:pt idx="10">
                  <c:v>81.561721000000006</c:v>
                </c:pt>
                <c:pt idx="11">
                  <c:v>79.607392000000004</c:v>
                </c:pt>
                <c:pt idx="12">
                  <c:v>82.4</c:v>
                </c:pt>
                <c:pt idx="13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A-4344-8A43-9F67C79F3425}"/>
            </c:ext>
          </c:extLst>
        </c:ser>
        <c:ser>
          <c:idx val="1"/>
          <c:order val="1"/>
          <c:tx>
            <c:strRef>
              <c:f>'8.6'!$A$34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'8.6'!$B$32:$O$32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'8.6'!$B$34:$O$34</c:f>
              <c:numCache>
                <c:formatCode>0.0</c:formatCode>
                <c:ptCount val="14"/>
                <c:pt idx="0">
                  <c:v>59.057751000000003</c:v>
                </c:pt>
                <c:pt idx="1">
                  <c:v>61.520178000000001</c:v>
                </c:pt>
                <c:pt idx="2">
                  <c:v>60.172480999999998</c:v>
                </c:pt>
                <c:pt idx="3">
                  <c:v>61.158628</c:v>
                </c:pt>
                <c:pt idx="4">
                  <c:v>63.748033999999997</c:v>
                </c:pt>
                <c:pt idx="5">
                  <c:v>63.558712</c:v>
                </c:pt>
                <c:pt idx="6">
                  <c:v>62.584122000000001</c:v>
                </c:pt>
                <c:pt idx="7">
                  <c:v>60.664225000000002</c:v>
                </c:pt>
                <c:pt idx="8">
                  <c:v>61.031649000000002</c:v>
                </c:pt>
                <c:pt idx="9">
                  <c:v>64.719795000000005</c:v>
                </c:pt>
                <c:pt idx="10">
                  <c:v>64.211584000000002</c:v>
                </c:pt>
                <c:pt idx="11">
                  <c:v>63.144444</c:v>
                </c:pt>
                <c:pt idx="12">
                  <c:v>60.5</c:v>
                </c:pt>
                <c:pt idx="13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A-4344-8A43-9F67C79F3425}"/>
            </c:ext>
          </c:extLst>
        </c:ser>
        <c:ser>
          <c:idx val="2"/>
          <c:order val="2"/>
          <c:tx>
            <c:strRef>
              <c:f>'8.6'!$A$35</c:f>
              <c:strCache>
                <c:ptCount val="1"/>
                <c:pt idx="0">
                  <c:v>TOT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'8.6'!$B$32:$O$32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'8.6'!$B$35:$O$35</c:f>
              <c:numCache>
                <c:formatCode>0.0</c:formatCode>
                <c:ptCount val="14"/>
                <c:pt idx="0">
                  <c:v>69.007160999999996</c:v>
                </c:pt>
                <c:pt idx="1">
                  <c:v>70.275248000000005</c:v>
                </c:pt>
                <c:pt idx="2">
                  <c:v>68.654319000000001</c:v>
                </c:pt>
                <c:pt idx="3">
                  <c:v>69.048017999999999</c:v>
                </c:pt>
                <c:pt idx="4">
                  <c:v>70.891689999999997</c:v>
                </c:pt>
                <c:pt idx="5">
                  <c:v>72.013249000000002</c:v>
                </c:pt>
                <c:pt idx="6">
                  <c:v>70.223975999999993</c:v>
                </c:pt>
                <c:pt idx="7">
                  <c:v>69.960775999999996</c:v>
                </c:pt>
                <c:pt idx="8">
                  <c:v>70.616294999999994</c:v>
                </c:pt>
                <c:pt idx="9">
                  <c:v>73.159211999999997</c:v>
                </c:pt>
                <c:pt idx="10">
                  <c:v>72.918391</c:v>
                </c:pt>
                <c:pt idx="11">
                  <c:v>71.427547000000004</c:v>
                </c:pt>
                <c:pt idx="12">
                  <c:v>71.5</c:v>
                </c:pt>
                <c:pt idx="13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A-4344-8A43-9F67C79F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92384"/>
        <c:axId val="222614656"/>
      </c:lineChart>
      <c:catAx>
        <c:axId val="2225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14656"/>
        <c:crosses val="autoZero"/>
        <c:auto val="1"/>
        <c:lblAlgn val="ctr"/>
        <c:lblOffset val="100"/>
        <c:noMultiLvlLbl val="0"/>
      </c:catAx>
      <c:valAx>
        <c:axId val="222614656"/>
        <c:scaling>
          <c:orientation val="minMax"/>
          <c:max val="90"/>
          <c:min val="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22259238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6178658047490938"/>
          <c:y val="0.90969831018314906"/>
          <c:w val="0.4764268390501869"/>
          <c:h val="9.03016898168627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1.3149999999999937" header="0.30000000000000032" footer="0.30000000000000032"/>
    <c:pageSetup paperSize="9"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/>
              <a:t>Tasso</a:t>
            </a:r>
            <a:r>
              <a:rPr lang="it-IT" sz="1200" baseline="0"/>
              <a:t> di disoccupazione (15 anni e più)</a:t>
            </a:r>
            <a:endParaRPr lang="it-IT" sz="1200"/>
          </a:p>
        </c:rich>
      </c:tx>
      <c:layout>
        <c:manualLayout>
          <c:xMode val="edge"/>
          <c:yMode val="edge"/>
          <c:x val="0.3135612577078581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085313966068508E-2"/>
          <c:y val="0.16083376439258965"/>
          <c:w val="0.90171151896216251"/>
          <c:h val="0.58131739088167877"/>
        </c:manualLayout>
      </c:layout>
      <c:lineChart>
        <c:grouping val="standard"/>
        <c:varyColors val="0"/>
        <c:ser>
          <c:idx val="0"/>
          <c:order val="0"/>
          <c:tx>
            <c:strRef>
              <c:f>'8.6'!$A$40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'8.6'!$B$39:$O$39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'8.6'!$B$40:$O$40</c:f>
              <c:numCache>
                <c:formatCode>0.0</c:formatCode>
                <c:ptCount val="14"/>
                <c:pt idx="0">
                  <c:v>1.88747</c:v>
                </c:pt>
                <c:pt idx="1">
                  <c:v>3.6063640000000001</c:v>
                </c:pt>
                <c:pt idx="2">
                  <c:v>4.7034099999999999</c:v>
                </c:pt>
                <c:pt idx="3">
                  <c:v>5.098376</c:v>
                </c:pt>
                <c:pt idx="4">
                  <c:v>4.082414</c:v>
                </c:pt>
                <c:pt idx="5">
                  <c:v>5.9192900000000002</c:v>
                </c:pt>
                <c:pt idx="6">
                  <c:v>6.6433650000000002</c:v>
                </c:pt>
                <c:pt idx="7">
                  <c:v>7.963965</c:v>
                </c:pt>
                <c:pt idx="8">
                  <c:v>5.7941390000000004</c:v>
                </c:pt>
                <c:pt idx="9">
                  <c:v>6.2474949999999998</c:v>
                </c:pt>
                <c:pt idx="10">
                  <c:v>4.3762100000000004</c:v>
                </c:pt>
                <c:pt idx="11">
                  <c:v>4.1765679999999996</c:v>
                </c:pt>
                <c:pt idx="12">
                  <c:v>2.2000000000000002</c:v>
                </c:pt>
                <c:pt idx="1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F07-818C-5E8C9E53BA4A}"/>
            </c:ext>
          </c:extLst>
        </c:ser>
        <c:ser>
          <c:idx val="1"/>
          <c:order val="1"/>
          <c:tx>
            <c:strRef>
              <c:f>'8.6'!$A$41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'8.6'!$B$39:$O$39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'8.6'!$B$41:$O$41</c:f>
              <c:numCache>
                <c:formatCode>0.0</c:formatCode>
                <c:ptCount val="14"/>
                <c:pt idx="0">
                  <c:v>4.0431869999999996</c:v>
                </c:pt>
                <c:pt idx="1">
                  <c:v>4.5077639999999999</c:v>
                </c:pt>
                <c:pt idx="2">
                  <c:v>5.0142559999999996</c:v>
                </c:pt>
                <c:pt idx="3">
                  <c:v>7.9182709999999998</c:v>
                </c:pt>
                <c:pt idx="4">
                  <c:v>7.4670589999999999</c:v>
                </c:pt>
                <c:pt idx="5">
                  <c:v>8.0266780000000004</c:v>
                </c:pt>
                <c:pt idx="6">
                  <c:v>9.5509690000000003</c:v>
                </c:pt>
                <c:pt idx="7">
                  <c:v>8.6047200000000004</c:v>
                </c:pt>
                <c:pt idx="8">
                  <c:v>8.0442260000000001</c:v>
                </c:pt>
                <c:pt idx="9">
                  <c:v>8.7981130000000007</c:v>
                </c:pt>
                <c:pt idx="10">
                  <c:v>7.5674580000000002</c:v>
                </c:pt>
                <c:pt idx="11">
                  <c:v>5.6424219999999998</c:v>
                </c:pt>
                <c:pt idx="12">
                  <c:v>7.8</c:v>
                </c:pt>
                <c:pt idx="13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F07-818C-5E8C9E53BA4A}"/>
            </c:ext>
          </c:extLst>
        </c:ser>
        <c:ser>
          <c:idx val="2"/>
          <c:order val="2"/>
          <c:tx>
            <c:strRef>
              <c:f>'8.6'!$A$42</c:f>
              <c:strCache>
                <c:ptCount val="1"/>
                <c:pt idx="0">
                  <c:v>TOT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'8.6'!$B$39:$O$39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'8.6'!$B$42:$O$42</c:f>
              <c:numCache>
                <c:formatCode>0.0</c:formatCode>
                <c:ptCount val="14"/>
                <c:pt idx="0">
                  <c:v>2.7930190000000001</c:v>
                </c:pt>
                <c:pt idx="1">
                  <c:v>3.9943019999999998</c:v>
                </c:pt>
                <c:pt idx="2">
                  <c:v>4.8375120000000003</c:v>
                </c:pt>
                <c:pt idx="3">
                  <c:v>6.3269650000000004</c:v>
                </c:pt>
                <c:pt idx="4">
                  <c:v>5.582891</c:v>
                </c:pt>
                <c:pt idx="5">
                  <c:v>6.8380679999999998</c:v>
                </c:pt>
                <c:pt idx="6">
                  <c:v>7.9185210000000001</c:v>
                </c:pt>
                <c:pt idx="7">
                  <c:v>8.2363990000000005</c:v>
                </c:pt>
                <c:pt idx="8">
                  <c:v>6.7572770000000002</c:v>
                </c:pt>
                <c:pt idx="9">
                  <c:v>7.3675179999999996</c:v>
                </c:pt>
                <c:pt idx="10">
                  <c:v>5.7728000000000002</c:v>
                </c:pt>
                <c:pt idx="11">
                  <c:v>4.8173279999999998</c:v>
                </c:pt>
                <c:pt idx="12">
                  <c:v>4.5</c:v>
                </c:pt>
                <c:pt idx="1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E-4F07-818C-5E8C9E53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70208"/>
        <c:axId val="222680192"/>
      </c:lineChart>
      <c:catAx>
        <c:axId val="2226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80192"/>
        <c:crosses val="autoZero"/>
        <c:auto val="1"/>
        <c:lblAlgn val="ctr"/>
        <c:lblOffset val="100"/>
        <c:noMultiLvlLbl val="0"/>
      </c:catAx>
      <c:valAx>
        <c:axId val="222680192"/>
        <c:scaling>
          <c:orientation val="minMax"/>
          <c:max val="1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crossAx val="22267020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6389644917305882"/>
          <c:y val="0.91070166229221361"/>
          <c:w val="0.48699453233780876"/>
          <c:h val="8.92983377077865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4" Type="http://schemas.openxmlformats.org/officeDocument/2006/relationships/chart" Target="../charts/chart85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152400</xdr:colOff>
      <xdr:row>15</xdr:row>
      <xdr:rowOff>114300</xdr:rowOff>
    </xdr:to>
    <xdr:sp macro="" textlink="">
      <xdr:nvSpPr>
        <xdr:cNvPr id="2062" name="AutoShape 14" descr="FRATELLI D'ITALIA ALLEANZA NAZIONALE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19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152400</xdr:colOff>
      <xdr:row>22</xdr:row>
      <xdr:rowOff>114300</xdr:rowOff>
    </xdr:to>
    <xdr:sp macro="" textlink="">
      <xdr:nvSpPr>
        <xdr:cNvPr id="2063" name="AutoShape 15" descr="FORZA ITALIA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219075</xdr:colOff>
      <xdr:row>35</xdr:row>
      <xdr:rowOff>19050</xdr:rowOff>
    </xdr:from>
    <xdr:to>
      <xdr:col>3</xdr:col>
      <xdr:colOff>523875</xdr:colOff>
      <xdr:row>36</xdr:row>
      <xdr:rowOff>133350</xdr:rowOff>
    </xdr:to>
    <xdr:sp macro="" textlink="">
      <xdr:nvSpPr>
        <xdr:cNvPr id="2065" name="AutoShape 17" descr="MOVIMENTO CINQUE STELLE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1590675" y="664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152400</xdr:colOff>
      <xdr:row>48</xdr:row>
      <xdr:rowOff>114300</xdr:rowOff>
    </xdr:to>
    <xdr:sp macro="" textlink="">
      <xdr:nvSpPr>
        <xdr:cNvPr id="2067" name="AutoShape 19" descr="PORDENONE 1291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58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123825</xdr:colOff>
      <xdr:row>5</xdr:row>
      <xdr:rowOff>114300</xdr:rowOff>
    </xdr:to>
    <xdr:sp macro="" textlink="">
      <xdr:nvSpPr>
        <xdr:cNvPr id="2068" name="AutoShape 20" descr="IL FIUME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25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152400</xdr:colOff>
      <xdr:row>56</xdr:row>
      <xdr:rowOff>19050</xdr:rowOff>
    </xdr:to>
    <xdr:sp macro="" textlink="">
      <xdr:nvSpPr>
        <xdr:cNvPr id="2069" name="AutoShape 21" descr="CITTADINI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9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152400</xdr:colOff>
      <xdr:row>56</xdr:row>
      <xdr:rowOff>114300</xdr:rowOff>
    </xdr:to>
    <xdr:sp macro="" textlink="">
      <xdr:nvSpPr>
        <xdr:cNvPr id="2070" name="AutoShape 22" descr="PARTITO DEMOCRATICO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6497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104775</xdr:colOff>
      <xdr:row>9</xdr:row>
      <xdr:rowOff>161925</xdr:rowOff>
    </xdr:from>
    <xdr:to>
      <xdr:col>14</xdr:col>
      <xdr:colOff>409575</xdr:colOff>
      <xdr:row>11</xdr:row>
      <xdr:rowOff>85725</xdr:rowOff>
    </xdr:to>
    <xdr:sp macro="" textlink="">
      <xdr:nvSpPr>
        <xdr:cNvPr id="2072" name="AutoShape 24" descr="AUTONOMIA RESPONSABILE - UNITI AL CENTRO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84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428625</xdr:colOff>
      <xdr:row>21</xdr:row>
      <xdr:rowOff>0</xdr:rowOff>
    </xdr:from>
    <xdr:to>
      <xdr:col>16</xdr:col>
      <xdr:colOff>123825</xdr:colOff>
      <xdr:row>22</xdr:row>
      <xdr:rowOff>114300</xdr:rowOff>
    </xdr:to>
    <xdr:sp macro="" textlink="">
      <xdr:nvSpPr>
        <xdr:cNvPr id="2074" name="AutoShape 26" descr="FORZA ITALIA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396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152400</xdr:colOff>
      <xdr:row>48</xdr:row>
      <xdr:rowOff>114300</xdr:rowOff>
    </xdr:to>
    <xdr:sp macro="" textlink="">
      <xdr:nvSpPr>
        <xdr:cNvPr id="2078" name="AutoShape 30" descr="PORDENONE 1291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58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123825</xdr:colOff>
      <xdr:row>5</xdr:row>
      <xdr:rowOff>114300</xdr:rowOff>
    </xdr:to>
    <xdr:sp macro="" textlink="">
      <xdr:nvSpPr>
        <xdr:cNvPr id="2079" name="AutoShape 31" descr="IL FIUME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25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152400</xdr:colOff>
      <xdr:row>56</xdr:row>
      <xdr:rowOff>19050</xdr:rowOff>
    </xdr:to>
    <xdr:sp macro="" textlink="">
      <xdr:nvSpPr>
        <xdr:cNvPr id="2080" name="AutoShape 32" descr="CITTADINI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9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152400</xdr:colOff>
      <xdr:row>56</xdr:row>
      <xdr:rowOff>114300</xdr:rowOff>
    </xdr:to>
    <xdr:sp macro="" textlink="">
      <xdr:nvSpPr>
        <xdr:cNvPr id="2081" name="AutoShape 33" descr="PARTITO DEMOCRATICO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6497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581025</xdr:colOff>
      <xdr:row>5</xdr:row>
      <xdr:rowOff>19050</xdr:rowOff>
    </xdr:to>
    <xdr:sp macro="" textlink="">
      <xdr:nvSpPr>
        <xdr:cNvPr id="24" name="AutoShape 21" descr="CITTADINI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6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581025</xdr:colOff>
      <xdr:row>12</xdr:row>
      <xdr:rowOff>19050</xdr:rowOff>
    </xdr:to>
    <xdr:sp macro="" textlink="">
      <xdr:nvSpPr>
        <xdr:cNvPr id="25" name="AutoShape 22" descr="PARTITO DEMOCRATIC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44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581025</xdr:colOff>
      <xdr:row>5</xdr:row>
      <xdr:rowOff>19050</xdr:rowOff>
    </xdr:to>
    <xdr:sp macro="" textlink="">
      <xdr:nvSpPr>
        <xdr:cNvPr id="26" name="AutoShape 32" descr="CITTADINI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6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581025</xdr:colOff>
      <xdr:row>12</xdr:row>
      <xdr:rowOff>19050</xdr:rowOff>
    </xdr:to>
    <xdr:sp macro="" textlink="">
      <xdr:nvSpPr>
        <xdr:cNvPr id="27" name="AutoShape 33" descr="PARTITO DEMOCRATICO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4410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</xdr:row>
      <xdr:rowOff>114300</xdr:rowOff>
    </xdr:from>
    <xdr:to>
      <xdr:col>7</xdr:col>
      <xdr:colOff>542925</xdr:colOff>
      <xdr:row>23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7099182-9CC1-4715-8EA3-5BD356280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78</xdr:row>
      <xdr:rowOff>95249</xdr:rowOff>
    </xdr:from>
    <xdr:to>
      <xdr:col>6</xdr:col>
      <xdr:colOff>714375</xdr:colOff>
      <xdr:row>97</xdr:row>
      <xdr:rowOff>142875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B831F8F-9B48-4E1B-AAAD-8A3F2E8B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41</xdr:row>
      <xdr:rowOff>28575</xdr:rowOff>
    </xdr:from>
    <xdr:to>
      <xdr:col>6</xdr:col>
      <xdr:colOff>447675</xdr:colOff>
      <xdr:row>53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B8095A1-12B6-4ED8-8BC7-7A1F0167D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31</xdr:row>
      <xdr:rowOff>66676</xdr:rowOff>
    </xdr:from>
    <xdr:to>
      <xdr:col>6</xdr:col>
      <xdr:colOff>438150</xdr:colOff>
      <xdr:row>40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7F13D3-A7D1-4E5C-BCD5-97EB1A557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33</xdr:row>
      <xdr:rowOff>142875</xdr:rowOff>
    </xdr:from>
    <xdr:to>
      <xdr:col>9</xdr:col>
      <xdr:colOff>276225</xdr:colOff>
      <xdr:row>49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0</xdr:rowOff>
    </xdr:from>
    <xdr:to>
      <xdr:col>9</xdr:col>
      <xdr:colOff>247650</xdr:colOff>
      <xdr:row>23</xdr:row>
      <xdr:rowOff>114300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BE6E694B-38FF-4040-8237-76562DB3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24</xdr:row>
      <xdr:rowOff>171451</xdr:rowOff>
    </xdr:from>
    <xdr:to>
      <xdr:col>9</xdr:col>
      <xdr:colOff>228600</xdr:colOff>
      <xdr:row>35</xdr:row>
      <xdr:rowOff>95251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524AB27-6D73-4C1B-B54A-69AF65794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37</xdr:row>
      <xdr:rowOff>19050</xdr:rowOff>
    </xdr:from>
    <xdr:to>
      <xdr:col>9</xdr:col>
      <xdr:colOff>314324</xdr:colOff>
      <xdr:row>49</xdr:row>
      <xdr:rowOff>104775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1B56FCD-8BD0-4867-9784-8649F2224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0</xdr:rowOff>
    </xdr:from>
    <xdr:to>
      <xdr:col>6</xdr:col>
      <xdr:colOff>171450</xdr:colOff>
      <xdr:row>27</xdr:row>
      <xdr:rowOff>133350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44A5EE5-D5D0-4478-B8F4-F010487F2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21</xdr:row>
      <xdr:rowOff>28575</xdr:rowOff>
    </xdr:from>
    <xdr:to>
      <xdr:col>9</xdr:col>
      <xdr:colOff>447675</xdr:colOff>
      <xdr:row>48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38592B8-78BF-40A4-8B97-C9F3B98A5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5</xdr:col>
      <xdr:colOff>66675</xdr:colOff>
      <xdr:row>48</xdr:row>
      <xdr:rowOff>57150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F7124F9-A5DC-4F65-A999-86A527356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0</xdr:rowOff>
    </xdr:from>
    <xdr:to>
      <xdr:col>10</xdr:col>
      <xdr:colOff>190500</xdr:colOff>
      <xdr:row>129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3DE11DA-145C-4617-BCE7-40837DB68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131</xdr:row>
      <xdr:rowOff>123825</xdr:rowOff>
    </xdr:from>
    <xdr:to>
      <xdr:col>10</xdr:col>
      <xdr:colOff>295275</xdr:colOff>
      <xdr:row>146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25374AF-9B20-41DE-A0B6-60070A88E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19050</xdr:rowOff>
    </xdr:from>
    <xdr:to>
      <xdr:col>6</xdr:col>
      <xdr:colOff>266700</xdr:colOff>
      <xdr:row>24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250E01-A834-40F2-B32F-E46211851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33</xdr:row>
      <xdr:rowOff>66676</xdr:rowOff>
    </xdr:from>
    <xdr:to>
      <xdr:col>6</xdr:col>
      <xdr:colOff>228600</xdr:colOff>
      <xdr:row>41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E5F15A-E4FD-4BAE-BF2D-2DDFAAFBC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</xdr:colOff>
      <xdr:row>19</xdr:row>
      <xdr:rowOff>45722</xdr:rowOff>
    </xdr:from>
    <xdr:to>
      <xdr:col>8</xdr:col>
      <xdr:colOff>219075</xdr:colOff>
      <xdr:row>32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B9B81D-E239-44CB-9FF7-5F7226EF2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204787</xdr:rowOff>
    </xdr:from>
    <xdr:to>
      <xdr:col>4</xdr:col>
      <xdr:colOff>200025</xdr:colOff>
      <xdr:row>18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4A9C5EE-5FEF-474D-AA8D-0FFCE30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152401</xdr:rowOff>
    </xdr:from>
    <xdr:to>
      <xdr:col>4</xdr:col>
      <xdr:colOff>247650</xdr:colOff>
      <xdr:row>35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0A4E3AF-2F1C-4C93-A65B-1C0033C19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28575</xdr:rowOff>
    </xdr:from>
    <xdr:to>
      <xdr:col>4</xdr:col>
      <xdr:colOff>200025</xdr:colOff>
      <xdr:row>54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EBBC1E8-19C0-4E82-AC17-FC04EFC75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72217</xdr:rowOff>
    </xdr:from>
    <xdr:to>
      <xdr:col>4</xdr:col>
      <xdr:colOff>454122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32386</xdr:colOff>
      <xdr:row>16</xdr:row>
      <xdr:rowOff>13335</xdr:rowOff>
    </xdr:from>
    <xdr:to>
      <xdr:col>13</xdr:col>
      <xdr:colOff>400050</xdr:colOff>
      <xdr:row>32</xdr:row>
      <xdr:rowOff>123825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19049</xdr:rowOff>
    </xdr:from>
    <xdr:to>
      <xdr:col>12</xdr:col>
      <xdr:colOff>304801</xdr:colOff>
      <xdr:row>45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71105</xdr:colOff>
      <xdr:row>52</xdr:row>
      <xdr:rowOff>69989</xdr:rowOff>
    </xdr:from>
    <xdr:to>
      <xdr:col>12</xdr:col>
      <xdr:colOff>250400</xdr:colOff>
      <xdr:row>72</xdr:row>
      <xdr:rowOff>6317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159430</xdr:colOff>
      <xdr:row>74</xdr:row>
      <xdr:rowOff>115622</xdr:rowOff>
    </xdr:from>
    <xdr:to>
      <xdr:col>12</xdr:col>
      <xdr:colOff>277091</xdr:colOff>
      <xdr:row>96</xdr:row>
      <xdr:rowOff>17317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37</xdr:row>
      <xdr:rowOff>19050</xdr:rowOff>
    </xdr:from>
    <xdr:to>
      <xdr:col>12</xdr:col>
      <xdr:colOff>228599</xdr:colOff>
      <xdr:row>50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5CCAAB-7EC4-4878-A7F3-D02C3BAA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</xdr:rowOff>
    </xdr:from>
    <xdr:to>
      <xdr:col>12</xdr:col>
      <xdr:colOff>371475</xdr:colOff>
      <xdr:row>49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09A808-FCBD-48BB-AC5B-E09F3B3A3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12</xdr:col>
      <xdr:colOff>200024</xdr:colOff>
      <xdr:row>49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FA9DBF-206C-422C-AD0D-C12F223C9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12</xdr:col>
      <xdr:colOff>200024</xdr:colOff>
      <xdr:row>49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3A73C4B-E5C5-4086-BC47-F2EB17E5C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95250</xdr:rowOff>
    </xdr:from>
    <xdr:to>
      <xdr:col>7</xdr:col>
      <xdr:colOff>752475</xdr:colOff>
      <xdr:row>33</xdr:row>
      <xdr:rowOff>142875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161924</xdr:rowOff>
    </xdr:from>
    <xdr:to>
      <xdr:col>7</xdr:col>
      <xdr:colOff>695325</xdr:colOff>
      <xdr:row>50</xdr:row>
      <xdr:rowOff>152399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140971</xdr:rowOff>
    </xdr:from>
    <xdr:to>
      <xdr:col>9</xdr:col>
      <xdr:colOff>365760</xdr:colOff>
      <xdr:row>38</xdr:row>
      <xdr:rowOff>53340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142873</xdr:rowOff>
    </xdr:from>
    <xdr:to>
      <xdr:col>8</xdr:col>
      <xdr:colOff>304800</xdr:colOff>
      <xdr:row>49</xdr:row>
      <xdr:rowOff>133349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754881-3829-462B-810D-0F1DB1E0C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7619</xdr:rowOff>
    </xdr:from>
    <xdr:to>
      <xdr:col>4</xdr:col>
      <xdr:colOff>876299</xdr:colOff>
      <xdr:row>46</xdr:row>
      <xdr:rowOff>28574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30</xdr:row>
      <xdr:rowOff>95249</xdr:rowOff>
    </xdr:from>
    <xdr:to>
      <xdr:col>7</xdr:col>
      <xdr:colOff>180975</xdr:colOff>
      <xdr:row>44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9525</xdr:rowOff>
    </xdr:from>
    <xdr:to>
      <xdr:col>5</xdr:col>
      <xdr:colOff>57150</xdr:colOff>
      <xdr:row>24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3CD870-CF79-4E7C-97A4-2DFCFF14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4</xdr:col>
      <xdr:colOff>800100</xdr:colOff>
      <xdr:row>49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8BBAD16-F8BA-4ED7-83FF-ED7CBC34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42</xdr:row>
      <xdr:rowOff>9524</xdr:rowOff>
    </xdr:from>
    <xdr:to>
      <xdr:col>6</xdr:col>
      <xdr:colOff>180974</xdr:colOff>
      <xdr:row>58</xdr:row>
      <xdr:rowOff>133349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92</xdr:row>
      <xdr:rowOff>47625</xdr:rowOff>
    </xdr:from>
    <xdr:to>
      <xdr:col>6</xdr:col>
      <xdr:colOff>304800</xdr:colOff>
      <xdr:row>111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514349</xdr:colOff>
      <xdr:row>30</xdr:row>
      <xdr:rowOff>9525</xdr:rowOff>
    </xdr:from>
    <xdr:to>
      <xdr:col>5</xdr:col>
      <xdr:colOff>295275</xdr:colOff>
      <xdr:row>39</xdr:row>
      <xdr:rowOff>133351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16</xdr:row>
      <xdr:rowOff>95249</xdr:rowOff>
    </xdr:from>
    <xdr:to>
      <xdr:col>6</xdr:col>
      <xdr:colOff>9525</xdr:colOff>
      <xdr:row>26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66</xdr:row>
      <xdr:rowOff>19050</xdr:rowOff>
    </xdr:from>
    <xdr:to>
      <xdr:col>6</xdr:col>
      <xdr:colOff>19050</xdr:colOff>
      <xdr:row>76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276226</xdr:colOff>
      <xdr:row>30</xdr:row>
      <xdr:rowOff>171450</xdr:rowOff>
    </xdr:from>
    <xdr:to>
      <xdr:col>5</xdr:col>
      <xdr:colOff>504826</xdr:colOff>
      <xdr:row>45</xdr:row>
      <xdr:rowOff>161925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81</xdr:row>
      <xdr:rowOff>9526</xdr:rowOff>
    </xdr:from>
    <xdr:to>
      <xdr:col>6</xdr:col>
      <xdr:colOff>409575</xdr:colOff>
      <xdr:row>94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59</xdr:row>
      <xdr:rowOff>45720</xdr:rowOff>
    </xdr:from>
    <xdr:to>
      <xdr:col>11</xdr:col>
      <xdr:colOff>518160</xdr:colOff>
      <xdr:row>74</xdr:row>
      <xdr:rowOff>129540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11</xdr:col>
      <xdr:colOff>487680</xdr:colOff>
      <xdr:row>94</xdr:row>
      <xdr:rowOff>167640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312420</xdr:colOff>
      <xdr:row>97</xdr:row>
      <xdr:rowOff>22860</xdr:rowOff>
    </xdr:from>
    <xdr:to>
      <xdr:col>11</xdr:col>
      <xdr:colOff>441960</xdr:colOff>
      <xdr:row>112</xdr:row>
      <xdr:rowOff>15240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F2CF91F-9596-4CD5-B041-AC1BC07E8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5</xdr:col>
      <xdr:colOff>236220</xdr:colOff>
      <xdr:row>111</xdr:row>
      <xdr:rowOff>167640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C2B311E-4FA7-4E30-ADD4-59C1E6246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68580</xdr:rowOff>
    </xdr:from>
    <xdr:to>
      <xdr:col>10</xdr:col>
      <xdr:colOff>466725</xdr:colOff>
      <xdr:row>90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106523</xdr:rowOff>
    </xdr:from>
    <xdr:to>
      <xdr:col>10</xdr:col>
      <xdr:colOff>466724</xdr:colOff>
      <xdr:row>74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92</xdr:row>
      <xdr:rowOff>47624</xdr:rowOff>
    </xdr:from>
    <xdr:to>
      <xdr:col>10</xdr:col>
      <xdr:colOff>476249</xdr:colOff>
      <xdr:row>108</xdr:row>
      <xdr:rowOff>114299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</xdr:row>
      <xdr:rowOff>99060</xdr:rowOff>
    </xdr:from>
    <xdr:to>
      <xdr:col>19</xdr:col>
      <xdr:colOff>556260</xdr:colOff>
      <xdr:row>19</xdr:row>
      <xdr:rowOff>82550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886CB6-28AC-4BE5-BE7B-907297884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62865</xdr:colOff>
      <xdr:row>24</xdr:row>
      <xdr:rowOff>7620</xdr:rowOff>
    </xdr:from>
    <xdr:to>
      <xdr:col>19</xdr:col>
      <xdr:colOff>579120</xdr:colOff>
      <xdr:row>40</xdr:row>
      <xdr:rowOff>73025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CB62888-2788-444F-99DC-4C9ED1215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65</xdr:row>
      <xdr:rowOff>190499</xdr:rowOff>
    </xdr:from>
    <xdr:to>
      <xdr:col>9</xdr:col>
      <xdr:colOff>476250</xdr:colOff>
      <xdr:row>85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87</xdr:row>
      <xdr:rowOff>95250</xdr:rowOff>
    </xdr:from>
    <xdr:to>
      <xdr:col>9</xdr:col>
      <xdr:colOff>476250</xdr:colOff>
      <xdr:row>108</xdr:row>
      <xdr:rowOff>123825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64</xdr:row>
      <xdr:rowOff>190499</xdr:rowOff>
    </xdr:from>
    <xdr:to>
      <xdr:col>9</xdr:col>
      <xdr:colOff>349250</xdr:colOff>
      <xdr:row>84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87</xdr:row>
      <xdr:rowOff>66674</xdr:rowOff>
    </xdr:from>
    <xdr:to>
      <xdr:col>9</xdr:col>
      <xdr:colOff>438150</xdr:colOff>
      <xdr:row>107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38</xdr:row>
      <xdr:rowOff>9525</xdr:rowOff>
    </xdr:from>
    <xdr:to>
      <xdr:col>6</xdr:col>
      <xdr:colOff>590550</xdr:colOff>
      <xdr:row>53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38101</xdr:rowOff>
    </xdr:from>
    <xdr:to>
      <xdr:col>6</xdr:col>
      <xdr:colOff>571499</xdr:colOff>
      <xdr:row>52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6</xdr:col>
      <xdr:colOff>514350</xdr:colOff>
      <xdr:row>57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184785</xdr:rowOff>
    </xdr:from>
    <xdr:to>
      <xdr:col>6</xdr:col>
      <xdr:colOff>542924</xdr:colOff>
      <xdr:row>57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528205</xdr:colOff>
      <xdr:row>46</xdr:row>
      <xdr:rowOff>112568</xdr:rowOff>
    </xdr:from>
    <xdr:to>
      <xdr:col>8</xdr:col>
      <xdr:colOff>207818</xdr:colOff>
      <xdr:row>63</xdr:row>
      <xdr:rowOff>69272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405356E-A661-417A-A0AF-816F7B759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83</xdr:row>
      <xdr:rowOff>108023</xdr:rowOff>
    </xdr:from>
    <xdr:to>
      <xdr:col>7</xdr:col>
      <xdr:colOff>531813</xdr:colOff>
      <xdr:row>105</xdr:row>
      <xdr:rowOff>60615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CF7BF13-AC44-4B42-85C1-CBC4DD17A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562840</xdr:colOff>
      <xdr:row>65</xdr:row>
      <xdr:rowOff>69274</xdr:rowOff>
    </xdr:from>
    <xdr:to>
      <xdr:col>8</xdr:col>
      <xdr:colOff>233795</xdr:colOff>
      <xdr:row>81</xdr:row>
      <xdr:rowOff>6063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5F3EDBC-16F4-41F1-A9D8-F616AAF86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2</xdr:col>
      <xdr:colOff>1866899</xdr:colOff>
      <xdr:row>88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AD0D48F-97C1-459C-A2AB-C57D35A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114302</xdr:rowOff>
    </xdr:from>
    <xdr:to>
      <xdr:col>6</xdr:col>
      <xdr:colOff>428625</xdr:colOff>
      <xdr:row>52</xdr:row>
      <xdr:rowOff>142876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123825</xdr:rowOff>
    </xdr:from>
    <xdr:to>
      <xdr:col>5</xdr:col>
      <xdr:colOff>447674</xdr:colOff>
      <xdr:row>38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95249</xdr:rowOff>
    </xdr:from>
    <xdr:to>
      <xdr:col>20</xdr:col>
      <xdr:colOff>142875</xdr:colOff>
      <xdr:row>44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76200</xdr:rowOff>
    </xdr:from>
    <xdr:to>
      <xdr:col>7</xdr:col>
      <xdr:colOff>133349</xdr:colOff>
      <xdr:row>58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23</xdr:row>
      <xdr:rowOff>171450</xdr:rowOff>
    </xdr:from>
    <xdr:to>
      <xdr:col>20</xdr:col>
      <xdr:colOff>9525</xdr:colOff>
      <xdr:row>43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17</xdr:row>
      <xdr:rowOff>114299</xdr:rowOff>
    </xdr:from>
    <xdr:to>
      <xdr:col>18</xdr:col>
      <xdr:colOff>466725</xdr:colOff>
      <xdr:row>36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133349</xdr:rowOff>
    </xdr:from>
    <xdr:to>
      <xdr:col>19</xdr:col>
      <xdr:colOff>200025</xdr:colOff>
      <xdr:row>66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114301</xdr:rowOff>
    </xdr:from>
    <xdr:to>
      <xdr:col>16</xdr:col>
      <xdr:colOff>523875</xdr:colOff>
      <xdr:row>69</xdr:row>
      <xdr:rowOff>38101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DFD820F-6FAF-4B9D-87A8-A2E7C2528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38</xdr:row>
      <xdr:rowOff>104775</xdr:rowOff>
    </xdr:from>
    <xdr:to>
      <xdr:col>16</xdr:col>
      <xdr:colOff>533400</xdr:colOff>
      <xdr:row>53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045B1F4-A562-472A-9AFB-99C2B5182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16</xdr:col>
      <xdr:colOff>485775</xdr:colOff>
      <xdr:row>85</xdr:row>
      <xdr:rowOff>85725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EF2C5DF-7ACB-47CD-AD70-69B8DCFC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233362</xdr:colOff>
      <xdr:row>95</xdr:row>
      <xdr:rowOff>9525</xdr:rowOff>
    </xdr:from>
    <xdr:to>
      <xdr:col>14</xdr:col>
      <xdr:colOff>95250</xdr:colOff>
      <xdr:row>109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ABDD249-F4F9-4CF6-89D4-2EA504803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61</xdr:row>
      <xdr:rowOff>0</xdr:rowOff>
    </xdr:from>
    <xdr:to>
      <xdr:col>10</xdr:col>
      <xdr:colOff>209550</xdr:colOff>
      <xdr:row>84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1468C05-1EE2-4CF2-8A54-248D3CD8E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88</xdr:row>
      <xdr:rowOff>104775</xdr:rowOff>
    </xdr:from>
    <xdr:to>
      <xdr:col>10</xdr:col>
      <xdr:colOff>104775</xdr:colOff>
      <xdr:row>112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33E31F0-D65A-4463-8F66-5A48D0192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42</xdr:row>
      <xdr:rowOff>28575</xdr:rowOff>
    </xdr:from>
    <xdr:to>
      <xdr:col>8</xdr:col>
      <xdr:colOff>466726</xdr:colOff>
      <xdr:row>56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2D5B081-2A0A-47F0-A9AE-B4B8E3A13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38101</xdr:rowOff>
    </xdr:from>
    <xdr:to>
      <xdr:col>11</xdr:col>
      <xdr:colOff>295275</xdr:colOff>
      <xdr:row>29</xdr:row>
      <xdr:rowOff>142876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7A6137-5DF8-439F-BCF0-11E48B470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47</xdr:row>
      <xdr:rowOff>28575</xdr:rowOff>
    </xdr:from>
    <xdr:to>
      <xdr:col>5</xdr:col>
      <xdr:colOff>390525</xdr:colOff>
      <xdr:row>59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6B151CA-7642-4565-BAD6-33C0900DF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438150</xdr:colOff>
      <xdr:row>47</xdr:row>
      <xdr:rowOff>76199</xdr:rowOff>
    </xdr:from>
    <xdr:to>
      <xdr:col>11</xdr:col>
      <xdr:colOff>285750</xdr:colOff>
      <xdr:row>59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1F04619-ADEB-4290-B5F4-24DFAB693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66674</xdr:rowOff>
    </xdr:from>
    <xdr:to>
      <xdr:col>7</xdr:col>
      <xdr:colOff>247649</xdr:colOff>
      <xdr:row>54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B8780EA-70B0-42CA-AE26-C5D8C86C6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104774</xdr:colOff>
      <xdr:row>35</xdr:row>
      <xdr:rowOff>47625</xdr:rowOff>
    </xdr:from>
    <xdr:to>
      <xdr:col>18</xdr:col>
      <xdr:colOff>314325</xdr:colOff>
      <xdr:row>54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7103F55-54C3-445B-B10C-829799D2F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54</xdr:row>
      <xdr:rowOff>19050</xdr:rowOff>
    </xdr:from>
    <xdr:to>
      <xdr:col>7</xdr:col>
      <xdr:colOff>238125</xdr:colOff>
      <xdr:row>72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5FAF236-B048-45CB-90FE-DBAB5E918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66675</xdr:colOff>
      <xdr:row>54</xdr:row>
      <xdr:rowOff>47625</xdr:rowOff>
    </xdr:from>
    <xdr:to>
      <xdr:col>18</xdr:col>
      <xdr:colOff>209550</xdr:colOff>
      <xdr:row>72</xdr:row>
      <xdr:rowOff>57150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6C41C8C-315F-4FDB-B700-15EB6F071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19</xdr:row>
      <xdr:rowOff>62865</xdr:rowOff>
    </xdr:from>
    <xdr:to>
      <xdr:col>14</xdr:col>
      <xdr:colOff>123826</xdr:colOff>
      <xdr:row>30</xdr:row>
      <xdr:rowOff>28576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76022F-8382-4FE5-87C8-730EBE5A8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33</xdr:row>
      <xdr:rowOff>0</xdr:rowOff>
    </xdr:from>
    <xdr:to>
      <xdr:col>16</xdr:col>
      <xdr:colOff>95250</xdr:colOff>
      <xdr:row>45</xdr:row>
      <xdr:rowOff>57151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3FF48B2-5BB3-41E7-8558-D79A3440D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14</xdr:row>
      <xdr:rowOff>38098</xdr:rowOff>
    </xdr:from>
    <xdr:to>
      <xdr:col>11</xdr:col>
      <xdr:colOff>495300</xdr:colOff>
      <xdr:row>33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E95D26-A8D7-48AF-9D7D-3D5A5038D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91438</xdr:rowOff>
    </xdr:from>
    <xdr:to>
      <xdr:col>6</xdr:col>
      <xdr:colOff>123825</xdr:colOff>
      <xdr:row>34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14CAF29-4F99-47F8-ADDC-B3839226C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152400</xdr:colOff>
      <xdr:row>19</xdr:row>
      <xdr:rowOff>133350</xdr:rowOff>
    </xdr:from>
    <xdr:to>
      <xdr:col>3</xdr:col>
      <xdr:colOff>154305</xdr:colOff>
      <xdr:row>33</xdr:row>
      <xdr:rowOff>19050</xdr:rowOff>
    </xdr:to>
    <xdr:cxnSp macro="">
      <xdr:nvCxnSpPr>
        <xdr:cNvPr id="4" name="Connettore 1 4">
          <a:extLst>
            <a:ext uri="{FF2B5EF4-FFF2-40B4-BE49-F238E27FC236}">
              <a16:creationId xmlns:a16="http://schemas.microsoft.com/office/drawing/2014/main" id="{A5C826B3-35BF-4E3B-BAF1-76AC6E700266}"/>
            </a:ext>
          </a:extLst>
        </xdr:cNvPr>
        <xdr:cNvCxnSpPr/>
      </xdr:nvCxnSpPr>
      <xdr:spPr>
        <a:xfrm>
          <a:off x="1847850" y="3952875"/>
          <a:ext cx="1905" cy="21526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47626</xdr:colOff>
      <xdr:row>37</xdr:row>
      <xdr:rowOff>19050</xdr:rowOff>
    </xdr:from>
    <xdr:to>
      <xdr:col>11</xdr:col>
      <xdr:colOff>542925</xdr:colOff>
      <xdr:row>49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751BCB4-4694-4036-954C-15EEB0BA4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0</xdr:rowOff>
    </xdr:from>
    <xdr:to>
      <xdr:col>6</xdr:col>
      <xdr:colOff>19050</xdr:colOff>
      <xdr:row>27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28575C1-A43A-49B0-BBE7-CA982518C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287654</xdr:colOff>
      <xdr:row>27</xdr:row>
      <xdr:rowOff>51435</xdr:rowOff>
    </xdr:from>
    <xdr:to>
      <xdr:col>12</xdr:col>
      <xdr:colOff>447675</xdr:colOff>
      <xdr:row>48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2007AF-CDE7-449E-8090-D37F1E83E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123826</xdr:rowOff>
    </xdr:from>
    <xdr:to>
      <xdr:col>12</xdr:col>
      <xdr:colOff>428624</xdr:colOff>
      <xdr:row>66</xdr:row>
      <xdr:rowOff>38101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9D380D5-0A45-4EA2-92DE-D7BAEE40E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47626</xdr:rowOff>
    </xdr:from>
    <xdr:to>
      <xdr:col>12</xdr:col>
      <xdr:colOff>304800</xdr:colOff>
      <xdr:row>105</xdr:row>
      <xdr:rowOff>85725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8AF294C-2828-4F9A-8002-3D084AAB8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31</xdr:row>
      <xdr:rowOff>49530</xdr:rowOff>
    </xdr:from>
    <xdr:to>
      <xdr:col>11</xdr:col>
      <xdr:colOff>400050</xdr:colOff>
      <xdr:row>42</xdr:row>
      <xdr:rowOff>247650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53C674-4062-45B0-9397-44A6516ED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97157</xdr:colOff>
      <xdr:row>31</xdr:row>
      <xdr:rowOff>43815</xdr:rowOff>
    </xdr:from>
    <xdr:to>
      <xdr:col>5</xdr:col>
      <xdr:colOff>200026</xdr:colOff>
      <xdr:row>42</xdr:row>
      <xdr:rowOff>257175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5BF120C-7FF9-4942-89A6-2F24FC181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47625</xdr:rowOff>
    </xdr:from>
    <xdr:to>
      <xdr:col>11</xdr:col>
      <xdr:colOff>352425</xdr:colOff>
      <xdr:row>32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64F465-8A03-4721-B920-0C6C387A8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104775</xdr:rowOff>
    </xdr:from>
    <xdr:to>
      <xdr:col>11</xdr:col>
      <xdr:colOff>95250</xdr:colOff>
      <xdr:row>24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CC19D1-DA4C-4D33-ABA6-696421EC7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25</xdr:row>
      <xdr:rowOff>38100</xdr:rowOff>
    </xdr:from>
    <xdr:to>
      <xdr:col>10</xdr:col>
      <xdr:colOff>438150</xdr:colOff>
      <xdr:row>37</xdr:row>
      <xdr:rowOff>47626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2F5E61-28C2-4443-B894-004C67C04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43</xdr:row>
      <xdr:rowOff>0</xdr:rowOff>
    </xdr:from>
    <xdr:to>
      <xdr:col>9</xdr:col>
      <xdr:colOff>152399</xdr:colOff>
      <xdr:row>56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24</xdr:col>
      <xdr:colOff>257175</xdr:colOff>
      <xdr:row>12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8027D3B-1435-4B30-81C0-344F6F5C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14</xdr:row>
      <xdr:rowOff>38100</xdr:rowOff>
    </xdr:from>
    <xdr:to>
      <xdr:col>24</xdr:col>
      <xdr:colOff>190500</xdr:colOff>
      <xdr:row>26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55FA9FF-E5E8-4E13-9143-B593590DA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66675</xdr:colOff>
      <xdr:row>28</xdr:row>
      <xdr:rowOff>47625</xdr:rowOff>
    </xdr:from>
    <xdr:to>
      <xdr:col>24</xdr:col>
      <xdr:colOff>95250</xdr:colOff>
      <xdr:row>41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B753518-E3DB-4CF5-BC31-4EDF0D3F6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ografia/bilancio%20demografico/et&#224;%20stato%20civile/Istat%201%20genn%202020%20et&#224;%20stato%20civile%20comuni%20PN%20PIRAMIDE%20ET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GRA 2020"/>
      <sheetName val="tab"/>
      <sheetName val="Pordenone"/>
      <sheetName val="GRA 2021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H3" t="str">
            <v>M stranieri</v>
          </cell>
          <cell r="K3" t="str">
            <v>F straniere</v>
          </cell>
          <cell r="N3" t="str">
            <v>M italiani</v>
          </cell>
          <cell r="Q3" t="str">
            <v>F italiane</v>
          </cell>
        </row>
        <row r="4">
          <cell r="H4">
            <v>41</v>
          </cell>
          <cell r="K4">
            <v>-52</v>
          </cell>
          <cell r="N4">
            <v>111</v>
          </cell>
          <cell r="Q4">
            <v>-123</v>
          </cell>
        </row>
        <row r="5">
          <cell r="H5">
            <v>49</v>
          </cell>
          <cell r="K5">
            <v>-41</v>
          </cell>
          <cell r="N5">
            <v>136</v>
          </cell>
          <cell r="Q5">
            <v>-131</v>
          </cell>
        </row>
        <row r="6">
          <cell r="H6">
            <v>44</v>
          </cell>
          <cell r="K6">
            <v>-40</v>
          </cell>
          <cell r="N6">
            <v>134</v>
          </cell>
          <cell r="Q6">
            <v>-157</v>
          </cell>
        </row>
        <row r="7">
          <cell r="H7">
            <v>51</v>
          </cell>
          <cell r="K7">
            <v>-56</v>
          </cell>
          <cell r="N7">
            <v>134</v>
          </cell>
          <cell r="Q7">
            <v>-127</v>
          </cell>
        </row>
        <row r="8">
          <cell r="H8">
            <v>49</v>
          </cell>
          <cell r="K8">
            <v>-48</v>
          </cell>
          <cell r="N8">
            <v>176</v>
          </cell>
          <cell r="Q8">
            <v>-125</v>
          </cell>
        </row>
        <row r="9">
          <cell r="H9">
            <v>50</v>
          </cell>
          <cell r="K9">
            <v>-50</v>
          </cell>
          <cell r="N9">
            <v>162</v>
          </cell>
          <cell r="Q9">
            <v>-151</v>
          </cell>
        </row>
        <row r="10">
          <cell r="H10">
            <v>53</v>
          </cell>
          <cell r="K10">
            <v>-56</v>
          </cell>
          <cell r="N10">
            <v>159</v>
          </cell>
          <cell r="Q10">
            <v>-162</v>
          </cell>
        </row>
        <row r="11">
          <cell r="H11">
            <v>51</v>
          </cell>
          <cell r="K11">
            <v>-49</v>
          </cell>
          <cell r="N11">
            <v>173</v>
          </cell>
          <cell r="Q11">
            <v>-158</v>
          </cell>
        </row>
        <row r="12">
          <cell r="H12">
            <v>56</v>
          </cell>
          <cell r="K12">
            <v>-42</v>
          </cell>
          <cell r="N12">
            <v>179</v>
          </cell>
          <cell r="Q12">
            <v>-138</v>
          </cell>
        </row>
        <row r="13">
          <cell r="H13">
            <v>49</v>
          </cell>
          <cell r="K13">
            <v>-41</v>
          </cell>
          <cell r="N13">
            <v>187</v>
          </cell>
          <cell r="Q13">
            <v>-169</v>
          </cell>
        </row>
        <row r="14">
          <cell r="H14">
            <v>46</v>
          </cell>
          <cell r="K14">
            <v>-47</v>
          </cell>
          <cell r="N14">
            <v>194</v>
          </cell>
          <cell r="Q14">
            <v>-179</v>
          </cell>
        </row>
        <row r="15">
          <cell r="H15">
            <v>48</v>
          </cell>
          <cell r="K15">
            <v>-41</v>
          </cell>
          <cell r="N15">
            <v>218</v>
          </cell>
          <cell r="Q15">
            <v>-200</v>
          </cell>
        </row>
        <row r="16">
          <cell r="H16">
            <v>48</v>
          </cell>
          <cell r="K16">
            <v>-46</v>
          </cell>
          <cell r="N16">
            <v>206</v>
          </cell>
          <cell r="Q16">
            <v>-190</v>
          </cell>
        </row>
        <row r="17">
          <cell r="H17">
            <v>35</v>
          </cell>
          <cell r="K17">
            <v>-35</v>
          </cell>
          <cell r="N17">
            <v>216</v>
          </cell>
          <cell r="Q17">
            <v>-203</v>
          </cell>
        </row>
        <row r="18">
          <cell r="H18">
            <v>34</v>
          </cell>
          <cell r="K18">
            <v>-25</v>
          </cell>
          <cell r="N18">
            <v>212</v>
          </cell>
          <cell r="Q18">
            <v>-191</v>
          </cell>
        </row>
        <row r="19">
          <cell r="H19">
            <v>38</v>
          </cell>
          <cell r="K19">
            <v>-29</v>
          </cell>
          <cell r="N19">
            <v>211</v>
          </cell>
          <cell r="Q19">
            <v>-199</v>
          </cell>
        </row>
        <row r="20">
          <cell r="H20">
            <v>32</v>
          </cell>
          <cell r="K20">
            <v>-24</v>
          </cell>
          <cell r="N20">
            <v>208</v>
          </cell>
          <cell r="Q20">
            <v>-180</v>
          </cell>
        </row>
        <row r="21">
          <cell r="H21">
            <v>33</v>
          </cell>
          <cell r="K21">
            <v>-21</v>
          </cell>
          <cell r="N21">
            <v>203</v>
          </cell>
          <cell r="Q21">
            <v>-181</v>
          </cell>
        </row>
        <row r="22">
          <cell r="H22">
            <v>29</v>
          </cell>
          <cell r="K22">
            <v>-21</v>
          </cell>
          <cell r="N22">
            <v>163</v>
          </cell>
          <cell r="Q22">
            <v>-171</v>
          </cell>
        </row>
        <row r="23">
          <cell r="H23">
            <v>34</v>
          </cell>
          <cell r="K23">
            <v>-26</v>
          </cell>
          <cell r="N23">
            <v>228</v>
          </cell>
          <cell r="Q23">
            <v>-155</v>
          </cell>
        </row>
        <row r="24">
          <cell r="H24">
            <v>36</v>
          </cell>
          <cell r="K24">
            <v>-38</v>
          </cell>
          <cell r="N24">
            <v>185</v>
          </cell>
          <cell r="Q24">
            <v>-204</v>
          </cell>
        </row>
        <row r="25">
          <cell r="H25">
            <v>36</v>
          </cell>
          <cell r="K25">
            <v>-31</v>
          </cell>
          <cell r="N25">
            <v>177</v>
          </cell>
          <cell r="Q25">
            <v>-182</v>
          </cell>
        </row>
        <row r="26">
          <cell r="H26">
            <v>36</v>
          </cell>
          <cell r="K26">
            <v>-28</v>
          </cell>
          <cell r="N26">
            <v>213</v>
          </cell>
          <cell r="Q26">
            <v>-189</v>
          </cell>
        </row>
        <row r="27">
          <cell r="H27">
            <v>52</v>
          </cell>
          <cell r="K27">
            <v>-39</v>
          </cell>
          <cell r="N27">
            <v>163</v>
          </cell>
          <cell r="Q27">
            <v>-171</v>
          </cell>
        </row>
        <row r="28">
          <cell r="H28">
            <v>70</v>
          </cell>
          <cell r="K28">
            <v>-48</v>
          </cell>
          <cell r="N28">
            <v>210</v>
          </cell>
          <cell r="Q28">
            <v>-183</v>
          </cell>
        </row>
        <row r="29">
          <cell r="H29">
            <v>62</v>
          </cell>
          <cell r="K29">
            <v>-42</v>
          </cell>
          <cell r="N29">
            <v>210</v>
          </cell>
          <cell r="Q29">
            <v>-153</v>
          </cell>
        </row>
        <row r="30">
          <cell r="H30">
            <v>55</v>
          </cell>
          <cell r="K30">
            <v>-52</v>
          </cell>
          <cell r="N30">
            <v>204</v>
          </cell>
          <cell r="Q30">
            <v>-179</v>
          </cell>
        </row>
        <row r="31">
          <cell r="H31">
            <v>66</v>
          </cell>
          <cell r="K31">
            <v>-55</v>
          </cell>
          <cell r="N31">
            <v>211</v>
          </cell>
          <cell r="Q31">
            <v>-183</v>
          </cell>
        </row>
        <row r="32">
          <cell r="H32">
            <v>67</v>
          </cell>
          <cell r="K32">
            <v>-74</v>
          </cell>
          <cell r="N32">
            <v>229</v>
          </cell>
          <cell r="Q32">
            <v>-217</v>
          </cell>
        </row>
        <row r="33">
          <cell r="H33">
            <v>67</v>
          </cell>
          <cell r="K33">
            <v>-64</v>
          </cell>
          <cell r="N33">
            <v>223</v>
          </cell>
          <cell r="Q33">
            <v>-227</v>
          </cell>
        </row>
        <row r="34">
          <cell r="H34">
            <v>73</v>
          </cell>
          <cell r="K34">
            <v>-63</v>
          </cell>
          <cell r="N34">
            <v>187</v>
          </cell>
          <cell r="Q34">
            <v>-217</v>
          </cell>
        </row>
        <row r="35">
          <cell r="H35">
            <v>80</v>
          </cell>
          <cell r="K35">
            <v>-83</v>
          </cell>
          <cell r="N35">
            <v>192</v>
          </cell>
          <cell r="Q35">
            <v>-190</v>
          </cell>
        </row>
        <row r="36">
          <cell r="H36">
            <v>80</v>
          </cell>
          <cell r="K36">
            <v>-89</v>
          </cell>
          <cell r="N36">
            <v>206</v>
          </cell>
          <cell r="Q36">
            <v>-207</v>
          </cell>
        </row>
        <row r="37">
          <cell r="H37">
            <v>79</v>
          </cell>
          <cell r="K37">
            <v>-86</v>
          </cell>
          <cell r="N37">
            <v>203</v>
          </cell>
          <cell r="Q37">
            <v>-167</v>
          </cell>
        </row>
        <row r="38">
          <cell r="H38">
            <v>82</v>
          </cell>
          <cell r="K38">
            <v>-85</v>
          </cell>
          <cell r="N38">
            <v>208</v>
          </cell>
          <cell r="Q38">
            <v>-190</v>
          </cell>
        </row>
        <row r="39">
          <cell r="H39">
            <v>81</v>
          </cell>
          <cell r="K39">
            <v>-77</v>
          </cell>
          <cell r="N39">
            <v>215</v>
          </cell>
          <cell r="Q39">
            <v>-212</v>
          </cell>
        </row>
        <row r="40">
          <cell r="H40">
            <v>82</v>
          </cell>
          <cell r="K40">
            <v>-75</v>
          </cell>
          <cell r="N40">
            <v>221</v>
          </cell>
          <cell r="Q40">
            <v>-196</v>
          </cell>
        </row>
        <row r="41">
          <cell r="H41">
            <v>93</v>
          </cell>
          <cell r="K41">
            <v>-84</v>
          </cell>
          <cell r="N41">
            <v>230</v>
          </cell>
          <cell r="Q41">
            <v>-198</v>
          </cell>
        </row>
        <row r="42">
          <cell r="H42">
            <v>79</v>
          </cell>
          <cell r="K42">
            <v>-74</v>
          </cell>
          <cell r="N42">
            <v>216</v>
          </cell>
          <cell r="Q42">
            <v>-234</v>
          </cell>
        </row>
        <row r="43">
          <cell r="H43">
            <v>74</v>
          </cell>
          <cell r="K43">
            <v>-79</v>
          </cell>
          <cell r="N43">
            <v>208</v>
          </cell>
          <cell r="Q43">
            <v>-224</v>
          </cell>
        </row>
        <row r="44">
          <cell r="H44">
            <v>65</v>
          </cell>
          <cell r="K44">
            <v>-74</v>
          </cell>
          <cell r="N44">
            <v>238</v>
          </cell>
          <cell r="Q44">
            <v>-226</v>
          </cell>
        </row>
        <row r="45">
          <cell r="H45">
            <v>79</v>
          </cell>
          <cell r="K45">
            <v>-64</v>
          </cell>
          <cell r="N45">
            <v>240</v>
          </cell>
          <cell r="Q45">
            <v>-246</v>
          </cell>
        </row>
        <row r="46">
          <cell r="H46">
            <v>75</v>
          </cell>
          <cell r="K46">
            <v>-73</v>
          </cell>
          <cell r="N46">
            <v>271</v>
          </cell>
          <cell r="Q46">
            <v>-266</v>
          </cell>
        </row>
        <row r="47">
          <cell r="H47">
            <v>69</v>
          </cell>
          <cell r="K47">
            <v>-73</v>
          </cell>
          <cell r="N47">
            <v>296</v>
          </cell>
          <cell r="Q47">
            <v>-280</v>
          </cell>
        </row>
        <row r="48">
          <cell r="H48">
            <v>65</v>
          </cell>
          <cell r="K48">
            <v>-60</v>
          </cell>
          <cell r="N48">
            <v>307</v>
          </cell>
          <cell r="Q48">
            <v>-294</v>
          </cell>
        </row>
        <row r="49">
          <cell r="H49">
            <v>56</v>
          </cell>
          <cell r="K49">
            <v>-70</v>
          </cell>
          <cell r="N49">
            <v>342</v>
          </cell>
          <cell r="Q49">
            <v>-313</v>
          </cell>
        </row>
        <row r="50">
          <cell r="H50">
            <v>61</v>
          </cell>
          <cell r="K50">
            <v>-77</v>
          </cell>
          <cell r="N50">
            <v>352</v>
          </cell>
          <cell r="Q50">
            <v>-372</v>
          </cell>
        </row>
        <row r="51">
          <cell r="H51">
            <v>46</v>
          </cell>
          <cell r="K51">
            <v>-68</v>
          </cell>
          <cell r="N51">
            <v>326</v>
          </cell>
          <cell r="Q51">
            <v>-340</v>
          </cell>
        </row>
        <row r="52">
          <cell r="H52">
            <v>61</v>
          </cell>
          <cell r="K52">
            <v>-67</v>
          </cell>
          <cell r="N52">
            <v>359</v>
          </cell>
          <cell r="Q52">
            <v>-365</v>
          </cell>
        </row>
        <row r="53">
          <cell r="H53">
            <v>57</v>
          </cell>
          <cell r="K53">
            <v>-56</v>
          </cell>
          <cell r="N53">
            <v>350</v>
          </cell>
          <cell r="Q53">
            <v>-328</v>
          </cell>
        </row>
        <row r="54">
          <cell r="H54">
            <v>57</v>
          </cell>
          <cell r="K54">
            <v>-63</v>
          </cell>
          <cell r="N54">
            <v>330</v>
          </cell>
          <cell r="Q54">
            <v>-372</v>
          </cell>
        </row>
        <row r="55">
          <cell r="H55">
            <v>52</v>
          </cell>
          <cell r="K55">
            <v>-73</v>
          </cell>
          <cell r="N55">
            <v>368</v>
          </cell>
          <cell r="Q55">
            <v>-333</v>
          </cell>
        </row>
        <row r="56">
          <cell r="H56">
            <v>44</v>
          </cell>
          <cell r="K56">
            <v>-76</v>
          </cell>
          <cell r="N56">
            <v>389</v>
          </cell>
          <cell r="Q56">
            <v>-370</v>
          </cell>
        </row>
        <row r="57">
          <cell r="H57">
            <v>36</v>
          </cell>
          <cell r="K57">
            <v>-66</v>
          </cell>
          <cell r="N57">
            <v>339</v>
          </cell>
          <cell r="Q57">
            <v>-411</v>
          </cell>
        </row>
        <row r="58">
          <cell r="H58">
            <v>31</v>
          </cell>
          <cell r="K58">
            <v>-71</v>
          </cell>
          <cell r="N58">
            <v>331</v>
          </cell>
          <cell r="Q58">
            <v>-358</v>
          </cell>
        </row>
        <row r="59">
          <cell r="H59">
            <v>31</v>
          </cell>
          <cell r="K59">
            <v>-50</v>
          </cell>
          <cell r="N59">
            <v>371</v>
          </cell>
          <cell r="Q59">
            <v>-361</v>
          </cell>
        </row>
        <row r="60">
          <cell r="H60">
            <v>31</v>
          </cell>
          <cell r="K60">
            <v>-51</v>
          </cell>
          <cell r="N60">
            <v>376</v>
          </cell>
          <cell r="Q60">
            <v>-407</v>
          </cell>
        </row>
        <row r="61">
          <cell r="H61">
            <v>27</v>
          </cell>
          <cell r="K61">
            <v>-44</v>
          </cell>
          <cell r="N61">
            <v>363</v>
          </cell>
          <cell r="Q61">
            <v>-376</v>
          </cell>
        </row>
        <row r="62">
          <cell r="H62">
            <v>28</v>
          </cell>
          <cell r="K62">
            <v>-57</v>
          </cell>
          <cell r="N62">
            <v>333</v>
          </cell>
          <cell r="Q62">
            <v>-337</v>
          </cell>
        </row>
        <row r="63">
          <cell r="H63">
            <v>24</v>
          </cell>
          <cell r="K63">
            <v>-45</v>
          </cell>
          <cell r="N63">
            <v>337</v>
          </cell>
          <cell r="Q63">
            <v>-317</v>
          </cell>
        </row>
        <row r="64">
          <cell r="H64">
            <v>21</v>
          </cell>
          <cell r="K64">
            <v>-46</v>
          </cell>
          <cell r="N64">
            <v>292</v>
          </cell>
          <cell r="Q64">
            <v>-324</v>
          </cell>
        </row>
        <row r="65">
          <cell r="H65">
            <v>15</v>
          </cell>
          <cell r="K65">
            <v>-53</v>
          </cell>
          <cell r="N65">
            <v>302</v>
          </cell>
          <cell r="Q65">
            <v>-323</v>
          </cell>
        </row>
        <row r="66">
          <cell r="H66">
            <v>22</v>
          </cell>
          <cell r="K66">
            <v>-53</v>
          </cell>
          <cell r="N66">
            <v>289</v>
          </cell>
          <cell r="Q66">
            <v>-286</v>
          </cell>
        </row>
        <row r="67">
          <cell r="H67">
            <v>11</v>
          </cell>
          <cell r="K67">
            <v>-37</v>
          </cell>
          <cell r="N67">
            <v>304</v>
          </cell>
          <cell r="Q67">
            <v>-344</v>
          </cell>
        </row>
        <row r="68">
          <cell r="H68">
            <v>22</v>
          </cell>
          <cell r="K68">
            <v>-43</v>
          </cell>
          <cell r="N68">
            <v>266</v>
          </cell>
          <cell r="Q68">
            <v>-289</v>
          </cell>
        </row>
        <row r="69">
          <cell r="H69">
            <v>17</v>
          </cell>
          <cell r="K69">
            <v>-39</v>
          </cell>
          <cell r="N69">
            <v>270</v>
          </cell>
          <cell r="Q69">
            <v>-267</v>
          </cell>
        </row>
        <row r="70">
          <cell r="H70">
            <v>7</v>
          </cell>
          <cell r="K70">
            <v>-32</v>
          </cell>
          <cell r="N70">
            <v>287</v>
          </cell>
          <cell r="Q70">
            <v>-342</v>
          </cell>
        </row>
        <row r="71">
          <cell r="H71">
            <v>11</v>
          </cell>
          <cell r="K71">
            <v>-33</v>
          </cell>
          <cell r="N71">
            <v>218</v>
          </cell>
          <cell r="Q71">
            <v>-294</v>
          </cell>
        </row>
        <row r="72">
          <cell r="H72">
            <v>6</v>
          </cell>
          <cell r="K72">
            <v>-19</v>
          </cell>
          <cell r="N72">
            <v>276</v>
          </cell>
          <cell r="Q72">
            <v>-325</v>
          </cell>
        </row>
        <row r="73">
          <cell r="H73">
            <v>7</v>
          </cell>
          <cell r="K73">
            <v>-21</v>
          </cell>
          <cell r="N73">
            <v>259</v>
          </cell>
          <cell r="Q73">
            <v>-337</v>
          </cell>
        </row>
        <row r="74">
          <cell r="H74">
            <v>11</v>
          </cell>
          <cell r="K74">
            <v>-15</v>
          </cell>
          <cell r="N74">
            <v>267</v>
          </cell>
          <cell r="Q74">
            <v>-318</v>
          </cell>
        </row>
        <row r="75">
          <cell r="H75">
            <v>3</v>
          </cell>
          <cell r="K75">
            <v>-16</v>
          </cell>
          <cell r="N75">
            <v>273</v>
          </cell>
          <cell r="Q75">
            <v>-290</v>
          </cell>
        </row>
        <row r="76">
          <cell r="H76">
            <v>8</v>
          </cell>
          <cell r="K76">
            <v>-11</v>
          </cell>
          <cell r="N76">
            <v>278</v>
          </cell>
          <cell r="Q76">
            <v>-368</v>
          </cell>
        </row>
        <row r="77">
          <cell r="H77">
            <v>3</v>
          </cell>
          <cell r="K77">
            <v>-12</v>
          </cell>
          <cell r="N77">
            <v>281</v>
          </cell>
          <cell r="Q77">
            <v>-325</v>
          </cell>
        </row>
        <row r="78">
          <cell r="H78">
            <v>6</v>
          </cell>
          <cell r="K78">
            <v>-18</v>
          </cell>
          <cell r="N78">
            <v>290</v>
          </cell>
          <cell r="Q78">
            <v>-334</v>
          </cell>
        </row>
        <row r="79">
          <cell r="H79">
            <v>5</v>
          </cell>
          <cell r="K79">
            <v>-11</v>
          </cell>
          <cell r="N79">
            <v>224</v>
          </cell>
          <cell r="Q79">
            <v>-244</v>
          </cell>
        </row>
        <row r="80">
          <cell r="H80">
            <v>6</v>
          </cell>
          <cell r="K80">
            <v>-8</v>
          </cell>
          <cell r="N80">
            <v>232</v>
          </cell>
          <cell r="Q80">
            <v>-284</v>
          </cell>
        </row>
        <row r="81">
          <cell r="H81">
            <v>2</v>
          </cell>
          <cell r="K81">
            <v>-12</v>
          </cell>
          <cell r="N81">
            <v>224</v>
          </cell>
          <cell r="Q81">
            <v>-282</v>
          </cell>
        </row>
        <row r="82">
          <cell r="H82">
            <v>10</v>
          </cell>
          <cell r="K82">
            <v>-9</v>
          </cell>
          <cell r="N82">
            <v>205</v>
          </cell>
          <cell r="Q82">
            <v>-319</v>
          </cell>
        </row>
        <row r="83">
          <cell r="H83">
            <v>1</v>
          </cell>
          <cell r="K83">
            <v>-7</v>
          </cell>
          <cell r="N83">
            <v>202</v>
          </cell>
          <cell r="Q83">
            <v>-301</v>
          </cell>
        </row>
        <row r="84">
          <cell r="H84">
            <v>3</v>
          </cell>
          <cell r="K84">
            <v>-5</v>
          </cell>
          <cell r="N84">
            <v>223</v>
          </cell>
          <cell r="Q84">
            <v>-305</v>
          </cell>
        </row>
        <row r="85">
          <cell r="H85">
            <v>4</v>
          </cell>
          <cell r="K85">
            <v>-8</v>
          </cell>
          <cell r="N85">
            <v>183</v>
          </cell>
          <cell r="Q85">
            <v>-303</v>
          </cell>
        </row>
        <row r="86">
          <cell r="H86">
            <v>1</v>
          </cell>
          <cell r="K86">
            <v>-3</v>
          </cell>
          <cell r="N86">
            <v>194</v>
          </cell>
          <cell r="Q86">
            <v>-280</v>
          </cell>
        </row>
        <row r="87">
          <cell r="H87">
            <v>0</v>
          </cell>
          <cell r="K87">
            <v>-9</v>
          </cell>
          <cell r="N87">
            <v>180</v>
          </cell>
          <cell r="Q87">
            <v>-277</v>
          </cell>
        </row>
        <row r="88">
          <cell r="H88">
            <v>2</v>
          </cell>
          <cell r="K88">
            <v>-1</v>
          </cell>
          <cell r="N88">
            <v>161</v>
          </cell>
          <cell r="Q88">
            <v>-225</v>
          </cell>
        </row>
        <row r="89">
          <cell r="H89">
            <v>1</v>
          </cell>
          <cell r="K89">
            <v>-4</v>
          </cell>
          <cell r="N89">
            <v>128</v>
          </cell>
          <cell r="Q89">
            <v>-202</v>
          </cell>
        </row>
        <row r="90">
          <cell r="H90">
            <v>1</v>
          </cell>
          <cell r="K90">
            <v>-1</v>
          </cell>
          <cell r="N90">
            <v>118</v>
          </cell>
          <cell r="Q90">
            <v>-183</v>
          </cell>
        </row>
        <row r="91">
          <cell r="H91">
            <v>2</v>
          </cell>
          <cell r="K91">
            <v>-1</v>
          </cell>
          <cell r="N91">
            <v>84</v>
          </cell>
          <cell r="Q91">
            <v>-148</v>
          </cell>
        </row>
        <row r="92">
          <cell r="H92">
            <v>0</v>
          </cell>
          <cell r="K92">
            <v>-1</v>
          </cell>
          <cell r="N92">
            <v>86</v>
          </cell>
          <cell r="Q92">
            <v>-188</v>
          </cell>
        </row>
        <row r="93">
          <cell r="H93">
            <v>3</v>
          </cell>
          <cell r="K93">
            <v>0</v>
          </cell>
          <cell r="N93">
            <v>71</v>
          </cell>
          <cell r="Q93">
            <v>-151</v>
          </cell>
        </row>
        <row r="94">
          <cell r="H94">
            <v>1</v>
          </cell>
          <cell r="K94">
            <v>-1</v>
          </cell>
          <cell r="N94">
            <v>58</v>
          </cell>
          <cell r="Q94">
            <v>-139</v>
          </cell>
        </row>
        <row r="95">
          <cell r="H95">
            <v>2</v>
          </cell>
          <cell r="K95">
            <v>-1</v>
          </cell>
          <cell r="N95">
            <v>49</v>
          </cell>
          <cell r="Q95">
            <v>-112</v>
          </cell>
        </row>
        <row r="96">
          <cell r="H96">
            <v>0</v>
          </cell>
          <cell r="K96">
            <v>0</v>
          </cell>
          <cell r="N96">
            <v>39</v>
          </cell>
          <cell r="Q96">
            <v>-112</v>
          </cell>
        </row>
        <row r="97">
          <cell r="H97">
            <v>0</v>
          </cell>
          <cell r="K97">
            <v>-3</v>
          </cell>
          <cell r="N97">
            <v>23</v>
          </cell>
          <cell r="Q97">
            <v>-79</v>
          </cell>
        </row>
        <row r="98">
          <cell r="H98">
            <v>0</v>
          </cell>
          <cell r="K98">
            <v>-1</v>
          </cell>
          <cell r="N98">
            <v>16</v>
          </cell>
          <cell r="Q98">
            <v>-70</v>
          </cell>
        </row>
        <row r="99">
          <cell r="H99">
            <v>0</v>
          </cell>
          <cell r="K99">
            <v>0</v>
          </cell>
          <cell r="N99">
            <v>15</v>
          </cell>
          <cell r="Q99">
            <v>-48</v>
          </cell>
        </row>
        <row r="100">
          <cell r="H100">
            <v>0</v>
          </cell>
          <cell r="K100">
            <v>0</v>
          </cell>
          <cell r="N100">
            <v>14</v>
          </cell>
          <cell r="Q100">
            <v>-35</v>
          </cell>
        </row>
        <row r="101">
          <cell r="H101">
            <v>0</v>
          </cell>
          <cell r="K101">
            <v>0</v>
          </cell>
          <cell r="N101">
            <v>6</v>
          </cell>
          <cell r="Q101">
            <v>-34</v>
          </cell>
        </row>
        <row r="102">
          <cell r="H102">
            <v>0</v>
          </cell>
          <cell r="K102">
            <v>0</v>
          </cell>
          <cell r="N102">
            <v>4</v>
          </cell>
          <cell r="Q102">
            <v>-21</v>
          </cell>
        </row>
        <row r="103">
          <cell r="H103">
            <v>0</v>
          </cell>
          <cell r="K103">
            <v>0</v>
          </cell>
          <cell r="N103">
            <v>4</v>
          </cell>
          <cell r="Q103">
            <v>-20</v>
          </cell>
        </row>
        <row r="104">
          <cell r="H104">
            <v>0</v>
          </cell>
          <cell r="K104">
            <v>0</v>
          </cell>
          <cell r="N104">
            <v>5</v>
          </cell>
          <cell r="Q104">
            <v>-19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topLeftCell="A184" workbookViewId="0">
      <selection activeCell="B13" sqref="B13"/>
    </sheetView>
  </sheetViews>
  <sheetFormatPr defaultColWidth="9.140625" defaultRowHeight="15" x14ac:dyDescent="0.25"/>
  <cols>
    <col min="1" max="1" width="9" style="81" customWidth="1"/>
    <col min="2" max="2" width="79.7109375" style="931" customWidth="1"/>
    <col min="3" max="16384" width="9.140625" style="107"/>
  </cols>
  <sheetData>
    <row r="1" spans="1:2" ht="27.75" customHeight="1" x14ac:dyDescent="0.25">
      <c r="A1" s="955" t="s">
        <v>1041</v>
      </c>
      <c r="B1" s="955"/>
    </row>
    <row r="2" spans="1:2" x14ac:dyDescent="0.25">
      <c r="A2" s="944"/>
    </row>
    <row r="3" spans="1:2" x14ac:dyDescent="0.25">
      <c r="A3" s="948" t="s">
        <v>1188</v>
      </c>
    </row>
    <row r="4" spans="1:2" x14ac:dyDescent="0.25">
      <c r="A4" s="939" t="s">
        <v>2084</v>
      </c>
      <c r="B4" s="932" t="s">
        <v>2085</v>
      </c>
    </row>
    <row r="5" spans="1:2" x14ac:dyDescent="0.25">
      <c r="A5" s="939" t="s">
        <v>2086</v>
      </c>
      <c r="B5" s="932" t="s">
        <v>2087</v>
      </c>
    </row>
    <row r="6" spans="1:2" x14ac:dyDescent="0.25">
      <c r="A6" s="939" t="s">
        <v>1259</v>
      </c>
      <c r="B6" s="932" t="s">
        <v>1189</v>
      </c>
    </row>
    <row r="7" spans="1:2" x14ac:dyDescent="0.25">
      <c r="A7" s="933" t="s">
        <v>2088</v>
      </c>
      <c r="B7" s="932" t="s">
        <v>1190</v>
      </c>
    </row>
    <row r="9" spans="1:2" x14ac:dyDescent="0.25">
      <c r="A9" s="949" t="s">
        <v>1257</v>
      </c>
      <c r="B9" s="945"/>
    </row>
    <row r="10" spans="1:2" ht="45" x14ac:dyDescent="0.25">
      <c r="A10" s="940" t="s">
        <v>2089</v>
      </c>
      <c r="B10" s="936" t="s">
        <v>2090</v>
      </c>
    </row>
    <row r="11" spans="1:2" x14ac:dyDescent="0.25">
      <c r="A11" s="940" t="s">
        <v>2091</v>
      </c>
      <c r="B11" s="936" t="s">
        <v>2092</v>
      </c>
    </row>
    <row r="12" spans="1:2" ht="30" x14ac:dyDescent="0.25">
      <c r="A12" s="940" t="s">
        <v>2093</v>
      </c>
      <c r="B12" s="936" t="s">
        <v>2094</v>
      </c>
    </row>
    <row r="13" spans="1:2" ht="30" x14ac:dyDescent="0.25">
      <c r="A13" s="940" t="s">
        <v>2095</v>
      </c>
      <c r="B13" s="936" t="s">
        <v>2096</v>
      </c>
    </row>
    <row r="14" spans="1:2" ht="30" x14ac:dyDescent="0.25">
      <c r="A14" s="940" t="s">
        <v>2097</v>
      </c>
      <c r="B14" s="936" t="s">
        <v>2098</v>
      </c>
    </row>
    <row r="15" spans="1:2" x14ac:dyDescent="0.25">
      <c r="A15" s="940" t="s">
        <v>2099</v>
      </c>
      <c r="B15" s="936" t="s">
        <v>2100</v>
      </c>
    </row>
    <row r="16" spans="1:2" x14ac:dyDescent="0.25">
      <c r="A16" s="940" t="s">
        <v>2101</v>
      </c>
      <c r="B16" s="936" t="s">
        <v>2102</v>
      </c>
    </row>
    <row r="17" spans="1:2" ht="30" x14ac:dyDescent="0.25">
      <c r="A17" s="940" t="s">
        <v>2103</v>
      </c>
      <c r="B17" s="936" t="s">
        <v>2104</v>
      </c>
    </row>
    <row r="18" spans="1:2" ht="30" x14ac:dyDescent="0.25">
      <c r="A18" s="940" t="s">
        <v>2105</v>
      </c>
      <c r="B18" s="936" t="s">
        <v>2106</v>
      </c>
    </row>
    <row r="19" spans="1:2" x14ac:dyDescent="0.25">
      <c r="A19" s="940" t="s">
        <v>2139</v>
      </c>
      <c r="B19" s="936" t="s">
        <v>2362</v>
      </c>
    </row>
    <row r="20" spans="1:2" x14ac:dyDescent="0.25">
      <c r="A20" s="940" t="s">
        <v>2140</v>
      </c>
      <c r="B20" s="936" t="s">
        <v>2107</v>
      </c>
    </row>
    <row r="21" spans="1:2" x14ac:dyDescent="0.25">
      <c r="A21" s="940" t="s">
        <v>2141</v>
      </c>
      <c r="B21" s="936" t="s">
        <v>2108</v>
      </c>
    </row>
    <row r="22" spans="1:2" ht="30" x14ac:dyDescent="0.25">
      <c r="A22" s="940" t="s">
        <v>2142</v>
      </c>
      <c r="B22" s="936" t="s">
        <v>2109</v>
      </c>
    </row>
    <row r="23" spans="1:2" ht="30" x14ac:dyDescent="0.25">
      <c r="A23" s="940" t="s">
        <v>2143</v>
      </c>
      <c r="B23" s="936" t="s">
        <v>2110</v>
      </c>
    </row>
    <row r="24" spans="1:2" ht="30" x14ac:dyDescent="0.25">
      <c r="A24" s="935" t="s">
        <v>2144</v>
      </c>
      <c r="B24" s="938" t="s">
        <v>2111</v>
      </c>
    </row>
    <row r="25" spans="1:2" x14ac:dyDescent="0.25">
      <c r="A25" s="935" t="s">
        <v>2145</v>
      </c>
      <c r="B25" s="938" t="s">
        <v>2112</v>
      </c>
    </row>
    <row r="26" spans="1:2" ht="30" x14ac:dyDescent="0.25">
      <c r="A26" s="935" t="s">
        <v>2146</v>
      </c>
      <c r="B26" s="938" t="s">
        <v>2113</v>
      </c>
    </row>
    <row r="27" spans="1:2" x14ac:dyDescent="0.25">
      <c r="A27" s="935" t="s">
        <v>2147</v>
      </c>
      <c r="B27" s="938" t="s">
        <v>2114</v>
      </c>
    </row>
    <row r="28" spans="1:2" x14ac:dyDescent="0.25">
      <c r="A28" s="940" t="s">
        <v>2148</v>
      </c>
      <c r="B28" s="936" t="s">
        <v>2115</v>
      </c>
    </row>
    <row r="29" spans="1:2" ht="30" x14ac:dyDescent="0.25">
      <c r="A29" s="940" t="s">
        <v>2149</v>
      </c>
      <c r="B29" s="936" t="s">
        <v>2116</v>
      </c>
    </row>
    <row r="30" spans="1:2" ht="30" x14ac:dyDescent="0.25">
      <c r="A30" s="940" t="s">
        <v>2150</v>
      </c>
      <c r="B30" s="936" t="s">
        <v>2117</v>
      </c>
    </row>
    <row r="31" spans="1:2" ht="30" x14ac:dyDescent="0.25">
      <c r="A31" s="940" t="s">
        <v>2151</v>
      </c>
      <c r="B31" s="936" t="s">
        <v>2118</v>
      </c>
    </row>
    <row r="32" spans="1:2" x14ac:dyDescent="0.25">
      <c r="A32" s="940" t="s">
        <v>2152</v>
      </c>
      <c r="B32" s="936" t="s">
        <v>2119</v>
      </c>
    </row>
    <row r="33" spans="1:4" ht="30" x14ac:dyDescent="0.25">
      <c r="A33" s="940" t="s">
        <v>2153</v>
      </c>
      <c r="B33" s="936" t="s">
        <v>2120</v>
      </c>
    </row>
    <row r="34" spans="1:4" x14ac:dyDescent="0.25">
      <c r="A34" s="940" t="s">
        <v>2154</v>
      </c>
      <c r="B34" s="936" t="s">
        <v>2121</v>
      </c>
    </row>
    <row r="35" spans="1:4" x14ac:dyDescent="0.25">
      <c r="A35" s="940" t="s">
        <v>2155</v>
      </c>
      <c r="B35" s="936" t="s">
        <v>2122</v>
      </c>
    </row>
    <row r="36" spans="1:4" x14ac:dyDescent="0.25">
      <c r="A36" s="940" t="s">
        <v>2156</v>
      </c>
      <c r="B36" s="936" t="s">
        <v>2123</v>
      </c>
    </row>
    <row r="37" spans="1:4" ht="30" x14ac:dyDescent="0.25">
      <c r="A37" s="940" t="s">
        <v>2157</v>
      </c>
      <c r="B37" s="936" t="s">
        <v>2124</v>
      </c>
    </row>
    <row r="38" spans="1:4" ht="30" x14ac:dyDescent="0.25">
      <c r="A38" s="940" t="s">
        <v>2158</v>
      </c>
      <c r="B38" s="936" t="s">
        <v>2125</v>
      </c>
    </row>
    <row r="39" spans="1:4" x14ac:dyDescent="0.25">
      <c r="A39" s="940" t="s">
        <v>2159</v>
      </c>
      <c r="B39" s="936" t="s">
        <v>2126</v>
      </c>
    </row>
    <row r="40" spans="1:4" x14ac:dyDescent="0.25">
      <c r="A40" s="940" t="s">
        <v>2160</v>
      </c>
      <c r="B40" s="936" t="s">
        <v>2127</v>
      </c>
    </row>
    <row r="41" spans="1:4" ht="30" x14ac:dyDescent="0.25">
      <c r="A41" s="940" t="s">
        <v>2161</v>
      </c>
      <c r="B41" s="936" t="s">
        <v>2128</v>
      </c>
    </row>
    <row r="42" spans="1:4" ht="30" x14ac:dyDescent="0.25">
      <c r="A42" s="940" t="s">
        <v>2162</v>
      </c>
      <c r="B42" s="936" t="s">
        <v>2129</v>
      </c>
    </row>
    <row r="43" spans="1:4" x14ac:dyDescent="0.25">
      <c r="A43" s="940" t="s">
        <v>2163</v>
      </c>
      <c r="B43" s="936" t="s">
        <v>2130</v>
      </c>
    </row>
    <row r="44" spans="1:4" ht="30" x14ac:dyDescent="0.25">
      <c r="A44" s="940" t="s">
        <v>2164</v>
      </c>
      <c r="B44" s="936" t="s">
        <v>2131</v>
      </c>
    </row>
    <row r="45" spans="1:4" x14ac:dyDescent="0.25">
      <c r="A45" s="940" t="s">
        <v>2165</v>
      </c>
      <c r="B45" s="936" t="s">
        <v>2132</v>
      </c>
    </row>
    <row r="46" spans="1:4" x14ac:dyDescent="0.25">
      <c r="A46" s="940" t="s">
        <v>2166</v>
      </c>
      <c r="B46" s="936" t="s">
        <v>2133</v>
      </c>
    </row>
    <row r="47" spans="1:4" ht="30" x14ac:dyDescent="0.25">
      <c r="A47" s="940" t="s">
        <v>2167</v>
      </c>
      <c r="B47" s="936" t="s">
        <v>2134</v>
      </c>
      <c r="C47" s="939"/>
      <c r="D47" s="939"/>
    </row>
    <row r="48" spans="1:4" ht="30" x14ac:dyDescent="0.25">
      <c r="A48" s="940" t="s">
        <v>2168</v>
      </c>
      <c r="B48" s="936" t="s">
        <v>2135</v>
      </c>
      <c r="C48" s="939"/>
      <c r="D48" s="939"/>
    </row>
    <row r="49" spans="1:5" ht="30" x14ac:dyDescent="0.25">
      <c r="A49" s="940" t="s">
        <v>2169</v>
      </c>
      <c r="B49" s="936" t="s">
        <v>2136</v>
      </c>
      <c r="C49" s="939"/>
      <c r="D49" s="939"/>
    </row>
    <row r="50" spans="1:5" x14ac:dyDescent="0.25">
      <c r="A50" s="950" t="s">
        <v>2170</v>
      </c>
      <c r="B50" s="936" t="s">
        <v>2137</v>
      </c>
    </row>
    <row r="51" spans="1:5" ht="30" x14ac:dyDescent="0.25">
      <c r="A51" s="950" t="s">
        <v>2171</v>
      </c>
      <c r="B51" s="936" t="s">
        <v>2138</v>
      </c>
    </row>
    <row r="52" spans="1:5" x14ac:dyDescent="0.25">
      <c r="A52" s="951"/>
      <c r="B52" s="946"/>
    </row>
    <row r="53" spans="1:5" x14ac:dyDescent="0.25">
      <c r="A53" s="948" t="s">
        <v>1258</v>
      </c>
    </row>
    <row r="54" spans="1:5" x14ac:dyDescent="0.25">
      <c r="A54" s="935" t="s">
        <v>2172</v>
      </c>
      <c r="B54" s="938" t="s">
        <v>2173</v>
      </c>
      <c r="C54" s="933"/>
      <c r="D54" s="933"/>
      <c r="E54" s="933"/>
    </row>
    <row r="55" spans="1:5" x14ac:dyDescent="0.25">
      <c r="A55" s="81" t="s">
        <v>2174</v>
      </c>
      <c r="B55" s="938" t="s">
        <v>2175</v>
      </c>
      <c r="C55" s="933"/>
      <c r="D55" s="933"/>
      <c r="E55" s="933"/>
    </row>
    <row r="56" spans="1:5" x14ac:dyDescent="0.25">
      <c r="A56" s="952" t="s">
        <v>2176</v>
      </c>
      <c r="B56" s="938" t="s">
        <v>2177</v>
      </c>
      <c r="C56" s="933"/>
      <c r="D56" s="933"/>
      <c r="E56" s="933"/>
    </row>
    <row r="57" spans="1:5" s="81" customFormat="1" ht="30" x14ac:dyDescent="0.2">
      <c r="A57" s="952" t="s">
        <v>2178</v>
      </c>
      <c r="B57" s="938" t="s">
        <v>2179</v>
      </c>
      <c r="C57" s="935"/>
      <c r="D57" s="935"/>
      <c r="E57" s="935"/>
    </row>
    <row r="58" spans="1:5" x14ac:dyDescent="0.25">
      <c r="A58" s="934" t="s">
        <v>2180</v>
      </c>
      <c r="B58" s="938" t="s">
        <v>2181</v>
      </c>
      <c r="C58" s="933"/>
      <c r="D58" s="933"/>
      <c r="E58" s="933"/>
    </row>
    <row r="59" spans="1:5" x14ac:dyDescent="0.25">
      <c r="A59" s="934" t="s">
        <v>2182</v>
      </c>
      <c r="B59" s="938" t="s">
        <v>2183</v>
      </c>
      <c r="C59" s="933"/>
      <c r="D59" s="933"/>
      <c r="E59" s="933"/>
    </row>
    <row r="60" spans="1:5" x14ac:dyDescent="0.25">
      <c r="A60" s="934" t="s">
        <v>2184</v>
      </c>
      <c r="B60" s="938" t="s">
        <v>2185</v>
      </c>
      <c r="C60" s="933"/>
      <c r="D60" s="933"/>
      <c r="E60" s="933"/>
    </row>
    <row r="61" spans="1:5" x14ac:dyDescent="0.25">
      <c r="A61" s="81" t="s">
        <v>2186</v>
      </c>
      <c r="B61" s="938" t="s">
        <v>2187</v>
      </c>
      <c r="C61" s="933"/>
      <c r="D61" s="933"/>
      <c r="E61" s="933"/>
    </row>
    <row r="62" spans="1:5" x14ac:dyDescent="0.25">
      <c r="A62" s="81" t="s">
        <v>2188</v>
      </c>
      <c r="B62" s="938" t="s">
        <v>2189</v>
      </c>
      <c r="C62" s="933"/>
      <c r="D62" s="933"/>
      <c r="E62" s="933"/>
    </row>
    <row r="63" spans="1:5" x14ac:dyDescent="0.25">
      <c r="A63" s="81" t="s">
        <v>2190</v>
      </c>
      <c r="B63" s="938" t="s">
        <v>2191</v>
      </c>
      <c r="C63" s="933"/>
      <c r="D63" s="933"/>
      <c r="E63" s="933"/>
    </row>
    <row r="64" spans="1:5" x14ac:dyDescent="0.25">
      <c r="A64" s="934" t="s">
        <v>2192</v>
      </c>
      <c r="B64" s="938" t="s">
        <v>2193</v>
      </c>
      <c r="C64" s="933"/>
      <c r="D64" s="933"/>
      <c r="E64" s="933"/>
    </row>
    <row r="65" spans="1:6" x14ac:dyDescent="0.25">
      <c r="A65" s="935" t="s">
        <v>2194</v>
      </c>
      <c r="B65" s="938" t="s">
        <v>2195</v>
      </c>
      <c r="C65" s="933"/>
      <c r="D65" s="933"/>
      <c r="E65" s="933"/>
    </row>
    <row r="66" spans="1:6" x14ac:dyDescent="0.25">
      <c r="A66" s="952" t="s">
        <v>2196</v>
      </c>
      <c r="B66" s="938" t="s">
        <v>2197</v>
      </c>
      <c r="C66" s="933"/>
      <c r="D66" s="933"/>
      <c r="E66" s="933"/>
    </row>
    <row r="67" spans="1:6" x14ac:dyDescent="0.25">
      <c r="A67" s="935" t="s">
        <v>2198</v>
      </c>
      <c r="B67" s="938" t="s">
        <v>2199</v>
      </c>
      <c r="C67" s="933"/>
      <c r="D67" s="933"/>
      <c r="E67" s="933"/>
    </row>
    <row r="68" spans="1:6" ht="32.25" customHeight="1" x14ac:dyDescent="0.25">
      <c r="A68" s="935" t="s">
        <v>2200</v>
      </c>
      <c r="B68" s="938" t="s">
        <v>2201</v>
      </c>
      <c r="C68" s="933"/>
      <c r="D68" s="933"/>
      <c r="E68" s="933"/>
    </row>
    <row r="69" spans="1:6" x14ac:dyDescent="0.25">
      <c r="A69" s="934" t="s">
        <v>2202</v>
      </c>
      <c r="B69" s="938" t="s">
        <v>2203</v>
      </c>
      <c r="C69" s="933"/>
      <c r="D69" s="933"/>
      <c r="E69" s="933"/>
    </row>
    <row r="70" spans="1:6" x14ac:dyDescent="0.25">
      <c r="A70" s="934" t="s">
        <v>2204</v>
      </c>
      <c r="B70" s="938" t="s">
        <v>2205</v>
      </c>
      <c r="C70" s="933"/>
      <c r="D70" s="933"/>
      <c r="E70" s="933"/>
    </row>
    <row r="71" spans="1:6" x14ac:dyDescent="0.25">
      <c r="A71" s="934" t="s">
        <v>2206</v>
      </c>
      <c r="B71" s="938" t="s">
        <v>2207</v>
      </c>
      <c r="C71" s="933"/>
      <c r="D71" s="933"/>
      <c r="E71" s="933"/>
    </row>
    <row r="72" spans="1:6" ht="30" x14ac:dyDescent="0.25">
      <c r="A72" s="935" t="s">
        <v>2208</v>
      </c>
      <c r="B72" s="938" t="s">
        <v>2209</v>
      </c>
      <c r="C72" s="941"/>
      <c r="D72" s="941"/>
      <c r="E72" s="933"/>
    </row>
    <row r="73" spans="1:6" ht="30" x14ac:dyDescent="0.25">
      <c r="A73" s="935" t="s">
        <v>2210</v>
      </c>
      <c r="B73" s="938" t="s">
        <v>2211</v>
      </c>
      <c r="C73" s="941"/>
      <c r="D73" s="941"/>
      <c r="E73" s="933"/>
    </row>
    <row r="74" spans="1:6" ht="30" x14ac:dyDescent="0.25">
      <c r="A74" s="935" t="s">
        <v>2212</v>
      </c>
      <c r="B74" s="938" t="s">
        <v>2213</v>
      </c>
      <c r="C74" s="941"/>
      <c r="D74" s="941"/>
      <c r="E74" s="933"/>
    </row>
    <row r="75" spans="1:6" ht="30" x14ac:dyDescent="0.25">
      <c r="A75" s="952" t="s">
        <v>2214</v>
      </c>
      <c r="B75" s="953" t="s">
        <v>2215</v>
      </c>
      <c r="C75" s="942"/>
      <c r="D75" s="942"/>
      <c r="E75" s="933"/>
    </row>
    <row r="76" spans="1:6" x14ac:dyDescent="0.25">
      <c r="A76" s="81" t="s">
        <v>2216</v>
      </c>
      <c r="B76" s="938" t="s">
        <v>2217</v>
      </c>
      <c r="C76" s="933"/>
      <c r="D76" s="933"/>
      <c r="E76" s="933"/>
    </row>
    <row r="77" spans="1:6" x14ac:dyDescent="0.25">
      <c r="A77" s="81" t="s">
        <v>2218</v>
      </c>
      <c r="B77" s="938" t="s">
        <v>2219</v>
      </c>
      <c r="C77" s="933"/>
      <c r="D77" s="933"/>
      <c r="E77" s="933"/>
    </row>
    <row r="78" spans="1:6" x14ac:dyDescent="0.25">
      <c r="A78" s="81" t="s">
        <v>2220</v>
      </c>
      <c r="B78" s="938" t="s">
        <v>2221</v>
      </c>
      <c r="C78" s="933"/>
      <c r="D78" s="933"/>
      <c r="E78" s="933"/>
    </row>
    <row r="79" spans="1:6" x14ac:dyDescent="0.25">
      <c r="A79" s="934" t="s">
        <v>2222</v>
      </c>
      <c r="B79" s="938" t="s">
        <v>2223</v>
      </c>
      <c r="C79" s="933"/>
      <c r="D79" s="933"/>
      <c r="E79" s="933"/>
    </row>
    <row r="80" spans="1:6" x14ac:dyDescent="0.25">
      <c r="A80" s="934"/>
      <c r="B80" s="937"/>
      <c r="C80" s="933"/>
      <c r="D80" s="933"/>
      <c r="E80" s="933"/>
      <c r="F80" s="933"/>
    </row>
    <row r="81" spans="1:5" x14ac:dyDescent="0.25">
      <c r="A81" s="949" t="s">
        <v>1191</v>
      </c>
      <c r="B81" s="945"/>
    </row>
    <row r="82" spans="1:5" x14ac:dyDescent="0.25">
      <c r="A82" s="935" t="s">
        <v>2277</v>
      </c>
      <c r="B82" s="938" t="s">
        <v>2276</v>
      </c>
      <c r="C82" s="933"/>
      <c r="D82" s="933"/>
      <c r="E82" s="933"/>
    </row>
    <row r="83" spans="1:5" ht="30" x14ac:dyDescent="0.25">
      <c r="A83" s="81" t="s">
        <v>2224</v>
      </c>
      <c r="B83" s="938" t="s">
        <v>2225</v>
      </c>
      <c r="C83" s="933"/>
      <c r="D83" s="933"/>
      <c r="E83" s="933"/>
    </row>
    <row r="84" spans="1:5" x14ac:dyDescent="0.25">
      <c r="A84" s="952" t="s">
        <v>2226</v>
      </c>
      <c r="B84" s="938" t="s">
        <v>2227</v>
      </c>
      <c r="C84" s="933"/>
      <c r="D84" s="933"/>
      <c r="E84" s="933"/>
    </row>
    <row r="85" spans="1:5" s="81" customFormat="1" x14ac:dyDescent="0.2">
      <c r="A85" s="952" t="s">
        <v>2228</v>
      </c>
      <c r="B85" s="938" t="s">
        <v>2229</v>
      </c>
      <c r="C85" s="935"/>
      <c r="D85" s="935"/>
      <c r="E85" s="935"/>
    </row>
    <row r="86" spans="1:5" x14ac:dyDescent="0.25">
      <c r="A86" s="934" t="s">
        <v>2230</v>
      </c>
      <c r="B86" s="938" t="s">
        <v>2231</v>
      </c>
      <c r="C86" s="933"/>
      <c r="D86" s="933"/>
      <c r="E86" s="933"/>
    </row>
    <row r="87" spans="1:5" ht="30" x14ac:dyDescent="0.25">
      <c r="A87" s="934" t="s">
        <v>2232</v>
      </c>
      <c r="B87" s="938" t="s">
        <v>2233</v>
      </c>
      <c r="C87" s="933"/>
      <c r="D87" s="933"/>
      <c r="E87" s="933"/>
    </row>
    <row r="88" spans="1:5" x14ac:dyDescent="0.25">
      <c r="A88" s="934" t="s">
        <v>2234</v>
      </c>
      <c r="B88" s="938" t="s">
        <v>2235</v>
      </c>
      <c r="C88" s="933"/>
      <c r="D88" s="933"/>
      <c r="E88" s="933"/>
    </row>
    <row r="89" spans="1:5" x14ac:dyDescent="0.25">
      <c r="A89" s="81" t="s">
        <v>2236</v>
      </c>
      <c r="B89" s="938" t="s">
        <v>2237</v>
      </c>
      <c r="C89" s="933"/>
      <c r="D89" s="933"/>
      <c r="E89" s="933"/>
    </row>
    <row r="90" spans="1:5" x14ac:dyDescent="0.25">
      <c r="A90" s="81" t="s">
        <v>2238</v>
      </c>
      <c r="B90" s="938" t="s">
        <v>2239</v>
      </c>
      <c r="C90" s="933"/>
      <c r="D90" s="933"/>
      <c r="E90" s="933"/>
    </row>
    <row r="91" spans="1:5" ht="30" x14ac:dyDescent="0.25">
      <c r="A91" s="81" t="s">
        <v>2240</v>
      </c>
      <c r="B91" s="938" t="s">
        <v>2241</v>
      </c>
      <c r="C91" s="933"/>
      <c r="D91" s="933"/>
      <c r="E91" s="933"/>
    </row>
    <row r="92" spans="1:5" ht="30" x14ac:dyDescent="0.25">
      <c r="A92" s="934" t="s">
        <v>2242</v>
      </c>
      <c r="B92" s="938" t="s">
        <v>2243</v>
      </c>
      <c r="C92" s="933"/>
      <c r="D92" s="933"/>
      <c r="E92" s="933"/>
    </row>
    <row r="93" spans="1:5" ht="30" x14ac:dyDescent="0.25">
      <c r="A93" s="935" t="s">
        <v>2244</v>
      </c>
      <c r="B93" s="938" t="s">
        <v>2245</v>
      </c>
      <c r="C93" s="933"/>
      <c r="D93" s="933"/>
      <c r="E93" s="933"/>
    </row>
    <row r="94" spans="1:5" ht="30" x14ac:dyDescent="0.25">
      <c r="A94" s="952" t="s">
        <v>2246</v>
      </c>
      <c r="B94" s="938" t="s">
        <v>2247</v>
      </c>
      <c r="C94" s="933"/>
      <c r="D94" s="933"/>
      <c r="E94" s="933"/>
    </row>
    <row r="95" spans="1:5" ht="30" x14ac:dyDescent="0.25">
      <c r="A95" s="935" t="s">
        <v>2248</v>
      </c>
      <c r="B95" s="938" t="s">
        <v>2249</v>
      </c>
      <c r="C95" s="933"/>
      <c r="D95" s="933"/>
      <c r="E95" s="933"/>
    </row>
    <row r="96" spans="1:5" ht="32.25" customHeight="1" x14ac:dyDescent="0.25">
      <c r="A96" s="935" t="s">
        <v>2250</v>
      </c>
      <c r="B96" s="938" t="s">
        <v>2341</v>
      </c>
      <c r="C96" s="933"/>
      <c r="D96" s="933"/>
      <c r="E96" s="933"/>
    </row>
    <row r="97" spans="1:5" ht="30" x14ac:dyDescent="0.25">
      <c r="A97" s="934" t="s">
        <v>2251</v>
      </c>
      <c r="B97" s="938" t="s">
        <v>2252</v>
      </c>
      <c r="C97" s="933"/>
      <c r="D97" s="933"/>
      <c r="E97" s="933"/>
    </row>
    <row r="98" spans="1:5" ht="30" x14ac:dyDescent="0.25">
      <c r="A98" s="934" t="s">
        <v>2253</v>
      </c>
      <c r="B98" s="938" t="s">
        <v>2254</v>
      </c>
      <c r="C98" s="933"/>
      <c r="D98" s="933"/>
      <c r="E98" s="933"/>
    </row>
    <row r="99" spans="1:5" x14ac:dyDescent="0.25">
      <c r="A99" s="934" t="s">
        <v>2255</v>
      </c>
      <c r="B99" s="938" t="s">
        <v>2256</v>
      </c>
      <c r="C99" s="933"/>
      <c r="D99" s="933"/>
      <c r="E99" s="933"/>
    </row>
    <row r="100" spans="1:5" x14ac:dyDescent="0.25">
      <c r="A100" s="935" t="s">
        <v>2257</v>
      </c>
      <c r="B100" s="938" t="s">
        <v>1601</v>
      </c>
      <c r="C100" s="941"/>
      <c r="D100" s="941"/>
      <c r="E100" s="933"/>
    </row>
    <row r="101" spans="1:5" ht="30" x14ac:dyDescent="0.25">
      <c r="A101" s="935" t="s">
        <v>2258</v>
      </c>
      <c r="B101" s="938" t="s">
        <v>2259</v>
      </c>
      <c r="C101" s="941"/>
      <c r="D101" s="941"/>
      <c r="E101" s="933"/>
    </row>
    <row r="102" spans="1:5" ht="30" x14ac:dyDescent="0.25">
      <c r="A102" s="935" t="s">
        <v>2260</v>
      </c>
      <c r="B102" s="938" t="s">
        <v>2261</v>
      </c>
      <c r="C102" s="941"/>
      <c r="D102" s="941"/>
      <c r="E102" s="933"/>
    </row>
    <row r="103" spans="1:5" x14ac:dyDescent="0.25">
      <c r="A103" s="952" t="s">
        <v>2262</v>
      </c>
      <c r="B103" s="953" t="s">
        <v>2263</v>
      </c>
      <c r="C103" s="942"/>
      <c r="D103" s="942"/>
      <c r="E103" s="933"/>
    </row>
    <row r="104" spans="1:5" ht="30" x14ac:dyDescent="0.25">
      <c r="A104" s="81" t="s">
        <v>2264</v>
      </c>
      <c r="B104" s="938" t="s">
        <v>2265</v>
      </c>
      <c r="C104" s="933"/>
      <c r="D104" s="933"/>
      <c r="E104" s="933"/>
    </row>
    <row r="105" spans="1:5" ht="30" x14ac:dyDescent="0.25">
      <c r="A105" s="81" t="s">
        <v>2266</v>
      </c>
      <c r="B105" s="938" t="s">
        <v>2267</v>
      </c>
      <c r="C105" s="933"/>
      <c r="D105" s="933"/>
      <c r="E105" s="933"/>
    </row>
    <row r="106" spans="1:5" ht="30" x14ac:dyDescent="0.25">
      <c r="A106" s="81" t="s">
        <v>2268</v>
      </c>
      <c r="B106" s="938" t="s">
        <v>2269</v>
      </c>
      <c r="C106" s="933"/>
      <c r="D106" s="933"/>
      <c r="E106" s="933"/>
    </row>
    <row r="107" spans="1:5" ht="30" x14ac:dyDescent="0.25">
      <c r="A107" s="934" t="s">
        <v>2270</v>
      </c>
      <c r="B107" s="938" t="s">
        <v>2271</v>
      </c>
      <c r="C107" s="933"/>
      <c r="D107" s="933"/>
      <c r="E107" s="933"/>
    </row>
    <row r="108" spans="1:5" ht="30" x14ac:dyDescent="0.25">
      <c r="A108" s="935" t="s">
        <v>2272</v>
      </c>
      <c r="B108" s="938" t="s">
        <v>2273</v>
      </c>
      <c r="C108" s="933"/>
      <c r="D108" s="933"/>
      <c r="E108" s="933"/>
    </row>
    <row r="109" spans="1:5" ht="30" x14ac:dyDescent="0.25">
      <c r="A109" s="81" t="s">
        <v>2274</v>
      </c>
      <c r="B109" s="938" t="s">
        <v>2275</v>
      </c>
      <c r="C109" s="933"/>
      <c r="D109" s="933"/>
      <c r="E109" s="933"/>
    </row>
    <row r="110" spans="1:5" x14ac:dyDescent="0.25">
      <c r="A110" s="940"/>
      <c r="B110" s="932"/>
    </row>
    <row r="111" spans="1:5" x14ac:dyDescent="0.25">
      <c r="A111" s="949" t="s">
        <v>1192</v>
      </c>
      <c r="B111" s="945"/>
    </row>
    <row r="112" spans="1:5" ht="30" x14ac:dyDescent="0.25">
      <c r="A112" s="935" t="s">
        <v>2278</v>
      </c>
      <c r="B112" s="938" t="s">
        <v>2279</v>
      </c>
      <c r="C112" s="933"/>
      <c r="D112" s="933"/>
      <c r="E112" s="933"/>
    </row>
    <row r="113" spans="1:5" ht="30" x14ac:dyDescent="0.25">
      <c r="A113" s="81" t="s">
        <v>2280</v>
      </c>
      <c r="B113" s="938" t="s">
        <v>2281</v>
      </c>
      <c r="C113" s="933"/>
      <c r="D113" s="933"/>
      <c r="E113" s="933"/>
    </row>
    <row r="114" spans="1:5" ht="45" x14ac:dyDescent="0.25">
      <c r="A114" s="952" t="s">
        <v>2282</v>
      </c>
      <c r="B114" s="938" t="s">
        <v>2283</v>
      </c>
      <c r="C114" s="933"/>
      <c r="D114" s="933"/>
      <c r="E114" s="933"/>
    </row>
    <row r="115" spans="1:5" s="81" customFormat="1" ht="45" x14ac:dyDescent="0.2">
      <c r="A115" s="952" t="s">
        <v>2284</v>
      </c>
      <c r="B115" s="938" t="s">
        <v>2285</v>
      </c>
      <c r="C115" s="935"/>
      <c r="D115" s="935"/>
      <c r="E115" s="935"/>
    </row>
    <row r="116" spans="1:5" ht="30" x14ac:dyDescent="0.25">
      <c r="A116" s="934" t="s">
        <v>2286</v>
      </c>
      <c r="B116" s="938" t="s">
        <v>2287</v>
      </c>
      <c r="C116" s="933"/>
      <c r="D116" s="933"/>
      <c r="E116" s="933"/>
    </row>
    <row r="117" spans="1:5" ht="30" x14ac:dyDescent="0.25">
      <c r="A117" s="934" t="s">
        <v>2288</v>
      </c>
      <c r="B117" s="938" t="s">
        <v>2289</v>
      </c>
      <c r="C117" s="933"/>
      <c r="D117" s="933"/>
      <c r="E117" s="933"/>
    </row>
    <row r="118" spans="1:5" x14ac:dyDescent="0.25">
      <c r="A118" s="943"/>
      <c r="B118" s="945"/>
    </row>
    <row r="119" spans="1:5" x14ac:dyDescent="0.25">
      <c r="A119" s="949" t="s">
        <v>1193</v>
      </c>
      <c r="B119" s="945"/>
    </row>
    <row r="120" spans="1:5" ht="30" x14ac:dyDescent="0.25">
      <c r="A120" s="935" t="s">
        <v>2290</v>
      </c>
      <c r="B120" s="938" t="s">
        <v>2346</v>
      </c>
      <c r="C120" s="933"/>
      <c r="D120" s="933"/>
      <c r="E120" s="933"/>
    </row>
    <row r="121" spans="1:5" ht="45" x14ac:dyDescent="0.25">
      <c r="A121" s="81" t="s">
        <v>2291</v>
      </c>
      <c r="B121" s="938" t="s">
        <v>2347</v>
      </c>
      <c r="C121" s="933"/>
      <c r="D121" s="933"/>
      <c r="E121" s="933"/>
    </row>
    <row r="122" spans="1:5" ht="45" x14ac:dyDescent="0.25">
      <c r="A122" s="952" t="s">
        <v>2292</v>
      </c>
      <c r="B122" s="938" t="s">
        <v>2348</v>
      </c>
      <c r="C122" s="933"/>
      <c r="D122" s="933"/>
      <c r="E122" s="933"/>
    </row>
    <row r="123" spans="1:5" s="81" customFormat="1" ht="45" x14ac:dyDescent="0.2">
      <c r="A123" s="952" t="s">
        <v>2293</v>
      </c>
      <c r="B123" s="938" t="s">
        <v>2349</v>
      </c>
      <c r="C123" s="935"/>
      <c r="D123" s="935"/>
      <c r="E123" s="935"/>
    </row>
    <row r="124" spans="1:5" x14ac:dyDescent="0.25">
      <c r="A124" s="934" t="s">
        <v>2294</v>
      </c>
      <c r="B124" s="938" t="s">
        <v>2335</v>
      </c>
      <c r="C124" s="933"/>
      <c r="D124" s="933"/>
      <c r="E124" s="933"/>
    </row>
    <row r="125" spans="1:5" x14ac:dyDescent="0.25">
      <c r="A125" s="934" t="s">
        <v>2295</v>
      </c>
      <c r="B125" s="938" t="s">
        <v>2336</v>
      </c>
      <c r="C125" s="933"/>
      <c r="D125" s="933"/>
      <c r="E125" s="933"/>
    </row>
    <row r="126" spans="1:5" ht="30" x14ac:dyDescent="0.25">
      <c r="A126" s="935" t="s">
        <v>2296</v>
      </c>
      <c r="B126" s="938" t="s">
        <v>2337</v>
      </c>
      <c r="C126" s="933"/>
      <c r="D126" s="933"/>
      <c r="E126" s="933"/>
    </row>
    <row r="127" spans="1:5" x14ac:dyDescent="0.25">
      <c r="A127" s="81" t="s">
        <v>2297</v>
      </c>
      <c r="B127" s="938" t="s">
        <v>2338</v>
      </c>
      <c r="C127" s="933"/>
      <c r="D127" s="933"/>
      <c r="E127" s="933"/>
    </row>
    <row r="128" spans="1:5" ht="30" x14ac:dyDescent="0.25">
      <c r="A128" s="952" t="s">
        <v>2298</v>
      </c>
      <c r="B128" s="938" t="s">
        <v>2339</v>
      </c>
      <c r="C128" s="933"/>
      <c r="D128" s="933"/>
      <c r="E128" s="933"/>
    </row>
    <row r="129" spans="1:5" s="81" customFormat="1" x14ac:dyDescent="0.2">
      <c r="A129" s="952" t="s">
        <v>2299</v>
      </c>
      <c r="B129" s="938" t="s">
        <v>2300</v>
      </c>
      <c r="C129" s="935"/>
      <c r="D129" s="935"/>
      <c r="E129" s="935"/>
    </row>
    <row r="130" spans="1:5" x14ac:dyDescent="0.25">
      <c r="A130" s="934" t="s">
        <v>2301</v>
      </c>
      <c r="B130" s="938" t="s">
        <v>2302</v>
      </c>
      <c r="C130" s="933"/>
      <c r="D130" s="933"/>
      <c r="E130" s="933"/>
    </row>
    <row r="131" spans="1:5" x14ac:dyDescent="0.25">
      <c r="A131" s="934" t="s">
        <v>2303</v>
      </c>
      <c r="B131" s="938" t="s">
        <v>2304</v>
      </c>
      <c r="C131" s="933"/>
      <c r="D131" s="933"/>
      <c r="E131" s="933"/>
    </row>
    <row r="132" spans="1:5" x14ac:dyDescent="0.25">
      <c r="A132" s="935" t="s">
        <v>2305</v>
      </c>
      <c r="B132" s="938" t="s">
        <v>2306</v>
      </c>
      <c r="C132" s="933"/>
      <c r="D132" s="933"/>
      <c r="E132" s="933"/>
    </row>
    <row r="133" spans="1:5" x14ac:dyDescent="0.25">
      <c r="A133" s="81" t="s">
        <v>2307</v>
      </c>
      <c r="B133" s="938" t="s">
        <v>2308</v>
      </c>
      <c r="C133" s="933"/>
      <c r="D133" s="933"/>
      <c r="E133" s="933"/>
    </row>
    <row r="134" spans="1:5" x14ac:dyDescent="0.25">
      <c r="A134" s="952" t="s">
        <v>2309</v>
      </c>
      <c r="B134" s="938" t="s">
        <v>2310</v>
      </c>
      <c r="C134" s="933"/>
      <c r="D134" s="933"/>
      <c r="E134" s="933"/>
    </row>
    <row r="135" spans="1:5" s="81" customFormat="1" x14ac:dyDescent="0.2">
      <c r="A135" s="952" t="s">
        <v>2311</v>
      </c>
      <c r="B135" s="938" t="s">
        <v>2312</v>
      </c>
      <c r="C135" s="935"/>
      <c r="D135" s="935"/>
      <c r="E135" s="935"/>
    </row>
    <row r="136" spans="1:5" x14ac:dyDescent="0.25">
      <c r="A136" s="934" t="s">
        <v>2313</v>
      </c>
      <c r="B136" s="938" t="s">
        <v>2314</v>
      </c>
      <c r="C136" s="933"/>
      <c r="D136" s="933"/>
      <c r="E136" s="933"/>
    </row>
    <row r="137" spans="1:5" x14ac:dyDescent="0.25">
      <c r="A137" s="934" t="s">
        <v>2315</v>
      </c>
      <c r="B137" s="938" t="s">
        <v>2316</v>
      </c>
      <c r="C137" s="933"/>
      <c r="D137" s="933"/>
      <c r="E137" s="933"/>
    </row>
    <row r="138" spans="1:5" ht="30" x14ac:dyDescent="0.25">
      <c r="A138" s="935" t="s">
        <v>2317</v>
      </c>
      <c r="B138" s="938" t="s">
        <v>2318</v>
      </c>
      <c r="C138" s="933"/>
      <c r="D138" s="933"/>
      <c r="E138" s="933"/>
    </row>
    <row r="139" spans="1:5" ht="30" x14ac:dyDescent="0.25">
      <c r="A139" s="81" t="s">
        <v>2319</v>
      </c>
      <c r="B139" s="938" t="s">
        <v>2320</v>
      </c>
      <c r="C139" s="933"/>
      <c r="D139" s="933"/>
      <c r="E139" s="933"/>
    </row>
    <row r="140" spans="1:5" x14ac:dyDescent="0.25">
      <c r="A140" s="952" t="s">
        <v>2321</v>
      </c>
      <c r="B140" s="938" t="s">
        <v>2322</v>
      </c>
      <c r="C140" s="933"/>
      <c r="D140" s="933"/>
      <c r="E140" s="933"/>
    </row>
    <row r="141" spans="1:5" s="81" customFormat="1" ht="30" x14ac:dyDescent="0.2">
      <c r="A141" s="952" t="s">
        <v>2323</v>
      </c>
      <c r="B141" s="938" t="s">
        <v>2324</v>
      </c>
      <c r="C141" s="935"/>
      <c r="D141" s="935"/>
      <c r="E141" s="935"/>
    </row>
    <row r="142" spans="1:5" ht="30" x14ac:dyDescent="0.25">
      <c r="A142" s="934" t="s">
        <v>2325</v>
      </c>
      <c r="B142" s="938" t="s">
        <v>2326</v>
      </c>
      <c r="C142" s="933"/>
      <c r="D142" s="933"/>
      <c r="E142" s="933"/>
    </row>
    <row r="143" spans="1:5" ht="30" x14ac:dyDescent="0.25">
      <c r="A143" s="934" t="s">
        <v>2327</v>
      </c>
      <c r="B143" s="938" t="s">
        <v>2328</v>
      </c>
      <c r="C143" s="933"/>
      <c r="D143" s="933"/>
      <c r="E143" s="933"/>
    </row>
    <row r="144" spans="1:5" ht="30" x14ac:dyDescent="0.25">
      <c r="A144" s="935" t="s">
        <v>2329</v>
      </c>
      <c r="B144" s="938" t="s">
        <v>2330</v>
      </c>
      <c r="C144" s="933"/>
      <c r="D144" s="933"/>
      <c r="E144" s="933"/>
    </row>
    <row r="145" spans="1:5" ht="30" x14ac:dyDescent="0.25">
      <c r="A145" s="81" t="s">
        <v>2331</v>
      </c>
      <c r="B145" s="938" t="s">
        <v>2332</v>
      </c>
      <c r="C145" s="933"/>
      <c r="D145" s="933"/>
      <c r="E145" s="933"/>
    </row>
    <row r="146" spans="1:5" ht="30" x14ac:dyDescent="0.25">
      <c r="A146" s="952" t="s">
        <v>2333</v>
      </c>
      <c r="B146" s="938" t="s">
        <v>2334</v>
      </c>
      <c r="C146" s="933"/>
      <c r="D146" s="933"/>
      <c r="E146" s="933"/>
    </row>
    <row r="148" spans="1:5" x14ac:dyDescent="0.25">
      <c r="A148" s="949" t="s">
        <v>1194</v>
      </c>
      <c r="B148" s="947"/>
    </row>
    <row r="149" spans="1:5" ht="30" x14ac:dyDescent="0.25">
      <c r="A149" s="935" t="s">
        <v>1989</v>
      </c>
      <c r="B149" s="938" t="s">
        <v>1990</v>
      </c>
      <c r="C149" s="933"/>
      <c r="D149" s="933"/>
      <c r="E149" s="933"/>
    </row>
    <row r="150" spans="1:5" x14ac:dyDescent="0.25">
      <c r="A150" s="81" t="s">
        <v>1991</v>
      </c>
      <c r="B150" s="938" t="s">
        <v>1992</v>
      </c>
      <c r="C150" s="933"/>
      <c r="D150" s="933"/>
      <c r="E150" s="933"/>
    </row>
    <row r="151" spans="1:5" x14ac:dyDescent="0.25">
      <c r="A151" s="952" t="s">
        <v>1993</v>
      </c>
      <c r="B151" s="938" t="s">
        <v>1994</v>
      </c>
      <c r="C151" s="933"/>
      <c r="D151" s="933"/>
      <c r="E151" s="933"/>
    </row>
    <row r="152" spans="1:5" s="81" customFormat="1" x14ac:dyDescent="0.2">
      <c r="A152" s="952" t="s">
        <v>1995</v>
      </c>
      <c r="B152" s="938" t="s">
        <v>1996</v>
      </c>
      <c r="C152" s="935"/>
      <c r="D152" s="935"/>
      <c r="E152" s="935"/>
    </row>
    <row r="153" spans="1:5" x14ac:dyDescent="0.25">
      <c r="A153" s="934" t="s">
        <v>1997</v>
      </c>
      <c r="B153" s="938" t="s">
        <v>1998</v>
      </c>
      <c r="C153" s="933"/>
      <c r="D153" s="933"/>
      <c r="E153" s="933"/>
    </row>
    <row r="154" spans="1:5" x14ac:dyDescent="0.25">
      <c r="A154" s="934" t="s">
        <v>1999</v>
      </c>
      <c r="B154" s="938" t="s">
        <v>2000</v>
      </c>
      <c r="C154" s="933"/>
      <c r="D154" s="933"/>
      <c r="E154" s="933"/>
    </row>
    <row r="155" spans="1:5" x14ac:dyDescent="0.25">
      <c r="A155" s="935" t="s">
        <v>2001</v>
      </c>
      <c r="B155" s="938" t="s">
        <v>2002</v>
      </c>
      <c r="C155" s="933"/>
      <c r="D155" s="933"/>
      <c r="E155" s="933"/>
    </row>
    <row r="156" spans="1:5" x14ac:dyDescent="0.25">
      <c r="A156" s="81" t="s">
        <v>2003</v>
      </c>
      <c r="B156" s="938" t="s">
        <v>2004</v>
      </c>
      <c r="C156" s="933"/>
      <c r="D156" s="933"/>
      <c r="E156" s="933"/>
    </row>
    <row r="157" spans="1:5" x14ac:dyDescent="0.25">
      <c r="A157" s="952" t="s">
        <v>2005</v>
      </c>
      <c r="B157" s="938" t="s">
        <v>2006</v>
      </c>
      <c r="C157" s="933"/>
      <c r="D157" s="933"/>
      <c r="E157" s="933"/>
    </row>
    <row r="158" spans="1:5" s="81" customFormat="1" x14ac:dyDescent="0.2">
      <c r="A158" s="952" t="s">
        <v>2007</v>
      </c>
      <c r="B158" s="938" t="s">
        <v>2008</v>
      </c>
      <c r="C158" s="935"/>
      <c r="D158" s="935"/>
      <c r="E158" s="935"/>
    </row>
    <row r="159" spans="1:5" x14ac:dyDescent="0.25">
      <c r="A159" s="934" t="s">
        <v>2009</v>
      </c>
      <c r="B159" s="938" t="s">
        <v>2010</v>
      </c>
      <c r="C159" s="933"/>
      <c r="D159" s="933"/>
      <c r="E159" s="933"/>
    </row>
    <row r="160" spans="1:5" x14ac:dyDescent="0.25">
      <c r="A160" s="934" t="s">
        <v>2011</v>
      </c>
      <c r="B160" s="938" t="s">
        <v>2012</v>
      </c>
      <c r="C160" s="933"/>
      <c r="D160" s="933"/>
      <c r="E160" s="933"/>
    </row>
    <row r="161" spans="1:5" x14ac:dyDescent="0.25">
      <c r="A161" s="935" t="s">
        <v>2013</v>
      </c>
      <c r="B161" s="938" t="s">
        <v>2014</v>
      </c>
      <c r="C161" s="933"/>
      <c r="D161" s="933"/>
      <c r="E161" s="933"/>
    </row>
    <row r="162" spans="1:5" ht="30" x14ac:dyDescent="0.25">
      <c r="A162" s="81" t="s">
        <v>2015</v>
      </c>
      <c r="B162" s="938" t="s">
        <v>2016</v>
      </c>
      <c r="C162" s="933"/>
      <c r="D162" s="933"/>
      <c r="E162" s="933"/>
    </row>
    <row r="163" spans="1:5" x14ac:dyDescent="0.25">
      <c r="A163" s="952" t="s">
        <v>2017</v>
      </c>
      <c r="B163" s="938" t="s">
        <v>2018</v>
      </c>
      <c r="C163" s="933"/>
      <c r="D163" s="933"/>
      <c r="E163" s="933"/>
    </row>
    <row r="164" spans="1:5" s="81" customFormat="1" x14ac:dyDescent="0.2">
      <c r="A164" s="952" t="s">
        <v>2019</v>
      </c>
      <c r="B164" s="938" t="s">
        <v>2020</v>
      </c>
      <c r="C164" s="935"/>
      <c r="D164" s="935"/>
      <c r="E164" s="935"/>
    </row>
    <row r="165" spans="1:5" x14ac:dyDescent="0.25">
      <c r="A165" s="934" t="s">
        <v>2021</v>
      </c>
      <c r="B165" s="938" t="s">
        <v>2022</v>
      </c>
      <c r="C165" s="933"/>
      <c r="D165" s="933"/>
      <c r="E165" s="933"/>
    </row>
    <row r="166" spans="1:5" ht="45" x14ac:dyDescent="0.25">
      <c r="A166" s="934" t="s">
        <v>2023</v>
      </c>
      <c r="B166" s="938" t="s">
        <v>2024</v>
      </c>
      <c r="C166" s="933"/>
      <c r="D166" s="933"/>
      <c r="E166" s="933"/>
    </row>
    <row r="167" spans="1:5" ht="30" x14ac:dyDescent="0.25">
      <c r="A167" s="935" t="s">
        <v>2025</v>
      </c>
      <c r="B167" s="938" t="s">
        <v>2026</v>
      </c>
      <c r="C167" s="933"/>
      <c r="D167" s="933"/>
      <c r="E167" s="933"/>
    </row>
    <row r="168" spans="1:5" x14ac:dyDescent="0.25">
      <c r="A168" s="81" t="s">
        <v>2027</v>
      </c>
      <c r="B168" s="938" t="s">
        <v>2028</v>
      </c>
      <c r="C168" s="933"/>
      <c r="D168" s="933"/>
      <c r="E168" s="933"/>
    </row>
    <row r="169" spans="1:5" x14ac:dyDescent="0.25">
      <c r="A169" s="952" t="s">
        <v>2029</v>
      </c>
      <c r="B169" s="938" t="s">
        <v>2030</v>
      </c>
      <c r="C169" s="933"/>
      <c r="D169" s="933"/>
      <c r="E169" s="933"/>
    </row>
    <row r="170" spans="1:5" s="81" customFormat="1" x14ac:dyDescent="0.2">
      <c r="A170" s="952" t="s">
        <v>2031</v>
      </c>
      <c r="B170" s="938" t="s">
        <v>2032</v>
      </c>
      <c r="C170" s="935"/>
      <c r="D170" s="935"/>
      <c r="E170" s="935"/>
    </row>
    <row r="171" spans="1:5" x14ac:dyDescent="0.25">
      <c r="A171" s="934" t="s">
        <v>2033</v>
      </c>
      <c r="B171" s="938" t="s">
        <v>2034</v>
      </c>
      <c r="C171" s="933"/>
      <c r="D171" s="933"/>
      <c r="E171" s="933"/>
    </row>
    <row r="172" spans="1:5" x14ac:dyDescent="0.25">
      <c r="A172" s="934" t="s">
        <v>2035</v>
      </c>
      <c r="B172" s="938" t="s">
        <v>2036</v>
      </c>
      <c r="C172" s="933"/>
      <c r="D172" s="933"/>
      <c r="E172" s="933"/>
    </row>
    <row r="173" spans="1:5" x14ac:dyDescent="0.25">
      <c r="A173" s="935" t="s">
        <v>2037</v>
      </c>
      <c r="B173" s="938" t="s">
        <v>2038</v>
      </c>
      <c r="C173" s="933"/>
      <c r="D173" s="933"/>
      <c r="E173" s="933"/>
    </row>
    <row r="174" spans="1:5" x14ac:dyDescent="0.25">
      <c r="A174" s="81" t="s">
        <v>2039</v>
      </c>
      <c r="B174" s="938" t="s">
        <v>2040</v>
      </c>
      <c r="C174" s="933"/>
      <c r="D174" s="933"/>
      <c r="E174" s="933"/>
    </row>
    <row r="175" spans="1:5" x14ac:dyDescent="0.25">
      <c r="A175" s="952" t="s">
        <v>2041</v>
      </c>
      <c r="B175" s="938" t="s">
        <v>2042</v>
      </c>
      <c r="C175" s="933"/>
      <c r="D175" s="933"/>
      <c r="E175" s="933"/>
    </row>
    <row r="176" spans="1:5" s="81" customFormat="1" x14ac:dyDescent="0.2">
      <c r="A176" s="952" t="s">
        <v>2043</v>
      </c>
      <c r="B176" s="938" t="s">
        <v>2044</v>
      </c>
      <c r="C176" s="935"/>
      <c r="D176" s="935"/>
      <c r="E176" s="935"/>
    </row>
    <row r="177" spans="1:5" x14ac:dyDescent="0.25">
      <c r="A177" s="934" t="s">
        <v>2045</v>
      </c>
      <c r="B177" s="938" t="s">
        <v>2046</v>
      </c>
      <c r="C177" s="933"/>
      <c r="D177" s="933"/>
      <c r="E177" s="933"/>
    </row>
    <row r="178" spans="1:5" ht="30" x14ac:dyDescent="0.25">
      <c r="A178" s="934" t="s">
        <v>2047</v>
      </c>
      <c r="B178" s="938" t="s">
        <v>2048</v>
      </c>
      <c r="C178" s="933"/>
      <c r="D178" s="933"/>
      <c r="E178" s="933"/>
    </row>
    <row r="179" spans="1:5" ht="30" x14ac:dyDescent="0.25">
      <c r="A179" s="935" t="s">
        <v>2049</v>
      </c>
      <c r="B179" s="938" t="s">
        <v>2050</v>
      </c>
      <c r="C179" s="933"/>
      <c r="D179" s="933"/>
      <c r="E179" s="933"/>
    </row>
    <row r="180" spans="1:5" x14ac:dyDescent="0.25">
      <c r="A180" s="81" t="s">
        <v>2051</v>
      </c>
      <c r="B180" s="938" t="s">
        <v>2052</v>
      </c>
      <c r="C180" s="933"/>
      <c r="D180" s="933"/>
      <c r="E180" s="933"/>
    </row>
    <row r="181" spans="1:5" x14ac:dyDescent="0.25">
      <c r="A181" s="952" t="s">
        <v>2053</v>
      </c>
      <c r="B181" s="938" t="s">
        <v>2054</v>
      </c>
      <c r="C181" s="933"/>
      <c r="D181" s="933"/>
      <c r="E181" s="933"/>
    </row>
    <row r="182" spans="1:5" s="81" customFormat="1" x14ac:dyDescent="0.2">
      <c r="A182" s="952" t="s">
        <v>2055</v>
      </c>
      <c r="B182" s="938" t="s">
        <v>2056</v>
      </c>
      <c r="C182" s="935"/>
      <c r="D182" s="935"/>
      <c r="E182" s="935"/>
    </row>
    <row r="183" spans="1:5" ht="30" x14ac:dyDescent="0.25">
      <c r="A183" s="934" t="s">
        <v>2057</v>
      </c>
      <c r="B183" s="938" t="s">
        <v>2058</v>
      </c>
      <c r="C183" s="933"/>
      <c r="D183" s="933"/>
      <c r="E183" s="933"/>
    </row>
    <row r="184" spans="1:5" x14ac:dyDescent="0.25">
      <c r="A184" s="934" t="s">
        <v>2059</v>
      </c>
      <c r="B184" s="938" t="s">
        <v>2060</v>
      </c>
      <c r="C184" s="933"/>
      <c r="D184" s="933"/>
      <c r="E184" s="933"/>
    </row>
    <row r="185" spans="1:5" x14ac:dyDescent="0.25">
      <c r="A185" s="935" t="s">
        <v>2061</v>
      </c>
      <c r="B185" s="938" t="s">
        <v>2062</v>
      </c>
      <c r="C185" s="933"/>
      <c r="D185" s="933"/>
      <c r="E185" s="933"/>
    </row>
    <row r="186" spans="1:5" x14ac:dyDescent="0.25">
      <c r="A186" s="81" t="s">
        <v>2063</v>
      </c>
      <c r="B186" s="938" t="s">
        <v>2064</v>
      </c>
      <c r="C186" s="933"/>
      <c r="D186" s="933"/>
      <c r="E186" s="933"/>
    </row>
    <row r="187" spans="1:5" ht="30" x14ac:dyDescent="0.25">
      <c r="A187" s="952" t="s">
        <v>2065</v>
      </c>
      <c r="B187" s="938" t="s">
        <v>2066</v>
      </c>
      <c r="C187" s="933"/>
      <c r="D187" s="933"/>
      <c r="E187" s="933"/>
    </row>
    <row r="188" spans="1:5" s="81" customFormat="1" x14ac:dyDescent="0.2">
      <c r="A188" s="952" t="s">
        <v>2067</v>
      </c>
      <c r="B188" s="938" t="s">
        <v>2068</v>
      </c>
      <c r="C188" s="935"/>
      <c r="D188" s="935"/>
      <c r="E188" s="935"/>
    </row>
    <row r="190" spans="1:5" x14ac:dyDescent="0.25">
      <c r="A190" s="949" t="s">
        <v>1195</v>
      </c>
      <c r="B190" s="945"/>
    </row>
    <row r="192" spans="1:5" ht="30" x14ac:dyDescent="0.25">
      <c r="A192" s="935" t="s">
        <v>2350</v>
      </c>
      <c r="B192" s="938" t="s">
        <v>2351</v>
      </c>
      <c r="C192" s="933"/>
      <c r="D192" s="933"/>
      <c r="E192" s="933"/>
    </row>
    <row r="193" spans="1:5" ht="30" x14ac:dyDescent="0.25">
      <c r="A193" s="81" t="s">
        <v>2352</v>
      </c>
      <c r="B193" s="938" t="s">
        <v>2353</v>
      </c>
      <c r="C193" s="933"/>
      <c r="D193" s="933"/>
      <c r="E193" s="933"/>
    </row>
    <row r="194" spans="1:5" x14ac:dyDescent="0.25">
      <c r="A194" s="952" t="s">
        <v>2354</v>
      </c>
      <c r="B194" s="938" t="s">
        <v>2355</v>
      </c>
      <c r="C194" s="933"/>
      <c r="D194" s="933"/>
      <c r="E194" s="933"/>
    </row>
    <row r="195" spans="1:5" s="81" customFormat="1" x14ac:dyDescent="0.2">
      <c r="A195" s="952" t="s">
        <v>2356</v>
      </c>
      <c r="B195" s="938" t="s">
        <v>2357</v>
      </c>
      <c r="C195" s="935"/>
      <c r="D195" s="935"/>
      <c r="E195" s="935"/>
    </row>
    <row r="196" spans="1:5" ht="30" x14ac:dyDescent="0.25">
      <c r="A196" s="934" t="s">
        <v>2358</v>
      </c>
      <c r="B196" s="938" t="s">
        <v>2359</v>
      </c>
      <c r="C196" s="933"/>
      <c r="D196" s="933"/>
      <c r="E196" s="933"/>
    </row>
    <row r="197" spans="1:5" x14ac:dyDescent="0.25">
      <c r="A197" s="934" t="s">
        <v>2360</v>
      </c>
      <c r="B197" s="938" t="s">
        <v>2361</v>
      </c>
      <c r="C197" s="933"/>
      <c r="D197" s="933"/>
      <c r="E197" s="933"/>
    </row>
  </sheetData>
  <mergeCells count="1">
    <mergeCell ref="A1:B1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topLeftCell="A4" zoomScaleNormal="100" workbookViewId="0">
      <selection activeCell="A19" activeCellId="1" sqref="A1:I1 A19:I27"/>
    </sheetView>
  </sheetViews>
  <sheetFormatPr defaultColWidth="13.42578125" defaultRowHeight="15" x14ac:dyDescent="0.25"/>
  <cols>
    <col min="1" max="1" width="15.85546875" style="107" customWidth="1"/>
    <col min="2" max="2" width="10.5703125" style="107" customWidth="1"/>
    <col min="3" max="3" width="62.140625" style="107" customWidth="1"/>
    <col min="4" max="16384" width="13.42578125" style="36"/>
  </cols>
  <sheetData>
    <row r="1" spans="1:9" ht="21" x14ac:dyDescent="0.35">
      <c r="A1" s="422" t="s">
        <v>1185</v>
      </c>
    </row>
    <row r="2" spans="1:9" x14ac:dyDescent="0.25">
      <c r="A2" s="314"/>
    </row>
    <row r="3" spans="1:9" x14ac:dyDescent="0.25">
      <c r="A3" s="20" t="s">
        <v>1756</v>
      </c>
    </row>
    <row r="4" spans="1:9" s="81" customFormat="1" x14ac:dyDescent="0.2">
      <c r="A4" s="86"/>
    </row>
    <row r="5" spans="1:9" s="80" customFormat="1" x14ac:dyDescent="0.25">
      <c r="A5" s="956" t="s">
        <v>671</v>
      </c>
      <c r="B5" s="957" t="s">
        <v>612</v>
      </c>
      <c r="C5" s="206" t="s">
        <v>613</v>
      </c>
      <c r="D5" s="613"/>
    </row>
    <row r="6" spans="1:9" s="1" customFormat="1" x14ac:dyDescent="0.25">
      <c r="A6" s="956"/>
      <c r="B6" s="957"/>
      <c r="C6" s="206" t="s">
        <v>614</v>
      </c>
      <c r="D6" s="613"/>
      <c r="E6" s="80"/>
      <c r="F6" s="80"/>
      <c r="G6" s="80"/>
      <c r="H6" s="80"/>
      <c r="I6" s="80"/>
    </row>
    <row r="7" spans="1:9" s="80" customFormat="1" ht="15" customHeight="1" x14ac:dyDescent="0.25">
      <c r="A7" s="956"/>
      <c r="B7" s="957"/>
      <c r="C7" s="312" t="s">
        <v>615</v>
      </c>
      <c r="D7" s="613"/>
    </row>
    <row r="8" spans="1:9" s="80" customFormat="1" x14ac:dyDescent="0.25">
      <c r="A8" s="956"/>
      <c r="B8" s="957"/>
      <c r="C8" s="206" t="s">
        <v>616</v>
      </c>
      <c r="D8" s="613"/>
    </row>
    <row r="9" spans="1:9" s="80" customFormat="1" ht="15" customHeight="1" x14ac:dyDescent="0.25">
      <c r="A9" s="956"/>
      <c r="B9" s="957"/>
      <c r="C9" s="312" t="s">
        <v>617</v>
      </c>
      <c r="D9" s="613"/>
    </row>
    <row r="10" spans="1:9" s="80" customFormat="1" x14ac:dyDescent="0.25">
      <c r="A10" s="956"/>
      <c r="B10" s="957"/>
      <c r="C10" s="206" t="s">
        <v>618</v>
      </c>
      <c r="D10" s="613"/>
    </row>
    <row r="11" spans="1:9" s="80" customFormat="1" x14ac:dyDescent="0.25">
      <c r="A11" s="956"/>
      <c r="B11" s="957"/>
      <c r="C11" s="424" t="s">
        <v>619</v>
      </c>
      <c r="D11" s="613"/>
    </row>
    <row r="12" spans="1:9" s="80" customFormat="1" x14ac:dyDescent="0.25">
      <c r="A12" s="956"/>
      <c r="B12" s="957"/>
      <c r="C12" s="424" t="s">
        <v>1196</v>
      </c>
    </row>
    <row r="13" spans="1:9" s="80" customFormat="1" ht="38.25" x14ac:dyDescent="0.25">
      <c r="A13" s="956" t="s">
        <v>665</v>
      </c>
      <c r="B13" s="957" t="s">
        <v>620</v>
      </c>
      <c r="C13" s="206" t="s">
        <v>621</v>
      </c>
    </row>
    <row r="14" spans="1:9" s="80" customFormat="1" x14ac:dyDescent="0.25">
      <c r="A14" s="956"/>
      <c r="B14" s="957"/>
      <c r="C14" s="206" t="s">
        <v>622</v>
      </c>
    </row>
    <row r="15" spans="1:9" s="80" customFormat="1" ht="25.5" x14ac:dyDescent="0.25">
      <c r="A15" s="956"/>
      <c r="B15" s="957"/>
      <c r="C15" s="206" t="s">
        <v>623</v>
      </c>
    </row>
    <row r="16" spans="1:9" s="80" customFormat="1" x14ac:dyDescent="0.25">
      <c r="A16" s="956"/>
      <c r="B16" s="957"/>
      <c r="C16" s="390" t="s">
        <v>641</v>
      </c>
    </row>
    <row r="17" spans="1:4" s="80" customFormat="1" x14ac:dyDescent="0.25">
      <c r="A17" s="956"/>
      <c r="B17" s="957"/>
      <c r="C17" s="390" t="s">
        <v>640</v>
      </c>
    </row>
    <row r="18" spans="1:4" s="80" customFormat="1" x14ac:dyDescent="0.25">
      <c r="A18" s="956"/>
      <c r="B18" s="957"/>
      <c r="C18" s="390" t="s">
        <v>1186</v>
      </c>
    </row>
    <row r="19" spans="1:4" s="80" customFormat="1" x14ac:dyDescent="0.25">
      <c r="A19" s="956" t="s">
        <v>670</v>
      </c>
      <c r="B19" s="957" t="s">
        <v>624</v>
      </c>
      <c r="C19" s="206" t="s">
        <v>625</v>
      </c>
    </row>
    <row r="20" spans="1:4" s="80" customFormat="1" x14ac:dyDescent="0.25">
      <c r="A20" s="956"/>
      <c r="B20" s="957"/>
      <c r="C20" s="206" t="s">
        <v>626</v>
      </c>
    </row>
    <row r="21" spans="1:4" s="80" customFormat="1" x14ac:dyDescent="0.25">
      <c r="A21" s="956"/>
      <c r="B21" s="957"/>
      <c r="C21" s="206" t="s">
        <v>627</v>
      </c>
    </row>
    <row r="22" spans="1:4" s="80" customFormat="1" x14ac:dyDescent="0.25">
      <c r="A22" s="956"/>
      <c r="B22" s="957"/>
      <c r="C22" s="206" t="s">
        <v>908</v>
      </c>
    </row>
    <row r="23" spans="1:4" s="80" customFormat="1" ht="25.5" x14ac:dyDescent="0.25">
      <c r="A23" s="956"/>
      <c r="B23" s="957"/>
      <c r="C23" s="206" t="s">
        <v>628</v>
      </c>
    </row>
    <row r="24" spans="1:4" s="80" customFormat="1" x14ac:dyDescent="0.25">
      <c r="A24" s="956"/>
      <c r="B24" s="957"/>
      <c r="C24" s="206" t="s">
        <v>629</v>
      </c>
    </row>
    <row r="25" spans="1:4" s="80" customFormat="1" x14ac:dyDescent="0.25">
      <c r="A25" s="956"/>
      <c r="B25" s="957"/>
      <c r="C25" s="206" t="s">
        <v>630</v>
      </c>
    </row>
    <row r="26" spans="1:4" s="80" customFormat="1" x14ac:dyDescent="0.25">
      <c r="A26" s="956"/>
      <c r="B26" s="957"/>
      <c r="C26" s="206" t="s">
        <v>631</v>
      </c>
    </row>
    <row r="27" spans="1:4" s="80" customFormat="1" x14ac:dyDescent="0.25">
      <c r="A27" s="956"/>
      <c r="B27" s="957"/>
      <c r="C27" s="206" t="s">
        <v>632</v>
      </c>
    </row>
    <row r="28" spans="1:4" s="80" customFormat="1" x14ac:dyDescent="0.25">
      <c r="A28" s="956" t="s">
        <v>666</v>
      </c>
      <c r="B28" s="957" t="s">
        <v>624</v>
      </c>
      <c r="C28" s="206" t="s">
        <v>633</v>
      </c>
      <c r="D28" s="613"/>
    </row>
    <row r="29" spans="1:4" s="80" customFormat="1" x14ac:dyDescent="0.25">
      <c r="A29" s="956"/>
      <c r="B29" s="957"/>
      <c r="C29" s="206" t="s">
        <v>634</v>
      </c>
      <c r="D29" s="613"/>
    </row>
    <row r="30" spans="1:4" s="80" customFormat="1" x14ac:dyDescent="0.25">
      <c r="A30" s="956"/>
      <c r="B30" s="957"/>
      <c r="C30" s="206" t="s">
        <v>635</v>
      </c>
      <c r="D30" s="613"/>
    </row>
    <row r="31" spans="1:4" s="80" customFormat="1" x14ac:dyDescent="0.25">
      <c r="A31" s="956" t="s">
        <v>636</v>
      </c>
      <c r="B31" s="957" t="s">
        <v>624</v>
      </c>
      <c r="C31" s="390" t="s">
        <v>637</v>
      </c>
      <c r="D31" s="613"/>
    </row>
    <row r="32" spans="1:4" s="80" customFormat="1" x14ac:dyDescent="0.25">
      <c r="A32" s="956"/>
      <c r="B32" s="957"/>
      <c r="C32" s="390" t="s">
        <v>638</v>
      </c>
      <c r="D32" s="613"/>
    </row>
    <row r="33" spans="1:4" s="80" customFormat="1" x14ac:dyDescent="0.25">
      <c r="A33" s="956"/>
      <c r="B33" s="957"/>
      <c r="C33" s="390" t="s">
        <v>639</v>
      </c>
      <c r="D33" s="613"/>
    </row>
    <row r="34" spans="1:4" s="80" customFormat="1" x14ac:dyDescent="0.25">
      <c r="A34" s="956"/>
      <c r="B34" s="957"/>
      <c r="C34" s="390" t="s">
        <v>642</v>
      </c>
      <c r="D34" s="613"/>
    </row>
    <row r="35" spans="1:4" s="80" customFormat="1" x14ac:dyDescent="0.25">
      <c r="A35" s="956"/>
      <c r="B35" s="957"/>
      <c r="C35" s="390" t="s">
        <v>1187</v>
      </c>
      <c r="D35" s="613"/>
    </row>
    <row r="36" spans="1:4" s="80" customFormat="1" x14ac:dyDescent="0.25">
      <c r="A36" s="956" t="s">
        <v>669</v>
      </c>
      <c r="B36" s="957" t="s">
        <v>624</v>
      </c>
      <c r="C36" s="206" t="s">
        <v>643</v>
      </c>
      <c r="D36" s="613"/>
    </row>
    <row r="37" spans="1:4" s="80" customFormat="1" x14ac:dyDescent="0.25">
      <c r="A37" s="956"/>
      <c r="B37" s="957"/>
      <c r="C37" s="206" t="s">
        <v>644</v>
      </c>
      <c r="D37" s="613"/>
    </row>
    <row r="38" spans="1:4" s="80" customFormat="1" x14ac:dyDescent="0.25">
      <c r="A38" s="956"/>
      <c r="B38" s="957"/>
      <c r="C38" s="206" t="s">
        <v>645</v>
      </c>
      <c r="D38" s="613"/>
    </row>
    <row r="39" spans="1:4" s="80" customFormat="1" x14ac:dyDescent="0.25">
      <c r="A39" s="956"/>
      <c r="B39" s="957"/>
      <c r="C39" s="206" t="s">
        <v>646</v>
      </c>
      <c r="D39" s="613"/>
    </row>
    <row r="40" spans="1:4" s="80" customFormat="1" x14ac:dyDescent="0.25">
      <c r="A40" s="956"/>
      <c r="B40" s="957"/>
      <c r="C40" s="206" t="s">
        <v>647</v>
      </c>
      <c r="D40" s="613"/>
    </row>
    <row r="41" spans="1:4" s="80" customFormat="1" x14ac:dyDescent="0.25">
      <c r="A41" s="956"/>
      <c r="B41" s="957"/>
      <c r="C41" s="206" t="s">
        <v>648</v>
      </c>
      <c r="D41" s="613"/>
    </row>
    <row r="42" spans="1:4" s="80" customFormat="1" x14ac:dyDescent="0.25">
      <c r="A42" s="956"/>
      <c r="B42" s="957"/>
      <c r="C42" s="206" t="s">
        <v>649</v>
      </c>
      <c r="D42" s="613"/>
    </row>
    <row r="43" spans="1:4" s="80" customFormat="1" x14ac:dyDescent="0.25">
      <c r="A43" s="956"/>
      <c r="B43" s="957"/>
      <c r="C43" s="206" t="s">
        <v>650</v>
      </c>
      <c r="D43" s="613"/>
    </row>
    <row r="44" spans="1:4" s="80" customFormat="1" x14ac:dyDescent="0.25">
      <c r="A44" s="956"/>
      <c r="B44" s="957"/>
      <c r="C44" s="206" t="s">
        <v>651</v>
      </c>
      <c r="D44" s="613"/>
    </row>
    <row r="45" spans="1:4" s="80" customFormat="1" x14ac:dyDescent="0.25">
      <c r="A45" s="956" t="s">
        <v>667</v>
      </c>
      <c r="B45" s="957" t="s">
        <v>624</v>
      </c>
      <c r="C45" s="206" t="s">
        <v>652</v>
      </c>
      <c r="D45" s="613"/>
    </row>
    <row r="46" spans="1:4" s="80" customFormat="1" x14ac:dyDescent="0.25">
      <c r="A46" s="956"/>
      <c r="B46" s="957"/>
      <c r="C46" s="206" t="s">
        <v>653</v>
      </c>
      <c r="D46" s="613"/>
    </row>
    <row r="47" spans="1:4" s="80" customFormat="1" x14ac:dyDescent="0.25">
      <c r="A47" s="956"/>
      <c r="B47" s="957"/>
      <c r="C47" s="206" t="s">
        <v>654</v>
      </c>
      <c r="D47" s="613"/>
    </row>
    <row r="48" spans="1:4" s="80" customFormat="1" x14ac:dyDescent="0.25">
      <c r="A48" s="956"/>
      <c r="B48" s="957"/>
      <c r="C48" s="206" t="s">
        <v>655</v>
      </c>
      <c r="D48" s="613"/>
    </row>
    <row r="49" spans="1:4" s="80" customFormat="1" x14ac:dyDescent="0.25">
      <c r="A49" s="956"/>
      <c r="B49" s="957"/>
      <c r="C49" s="206" t="s">
        <v>656</v>
      </c>
      <c r="D49" s="613"/>
    </row>
    <row r="50" spans="1:4" s="80" customFormat="1" x14ac:dyDescent="0.25">
      <c r="A50" s="956" t="s">
        <v>909</v>
      </c>
      <c r="B50" s="957" t="s">
        <v>624</v>
      </c>
      <c r="C50" s="206" t="s">
        <v>657</v>
      </c>
      <c r="D50" s="613"/>
    </row>
    <row r="51" spans="1:4" s="80" customFormat="1" x14ac:dyDescent="0.25">
      <c r="A51" s="956"/>
      <c r="B51" s="957"/>
      <c r="C51" s="206" t="s">
        <v>658</v>
      </c>
      <c r="D51" s="613"/>
    </row>
    <row r="52" spans="1:4" s="80" customFormat="1" x14ac:dyDescent="0.25">
      <c r="A52" s="956"/>
      <c r="B52" s="957"/>
      <c r="C52" s="206" t="s">
        <v>659</v>
      </c>
      <c r="D52" s="613"/>
    </row>
    <row r="53" spans="1:4" s="80" customFormat="1" x14ac:dyDescent="0.25">
      <c r="A53" s="956"/>
      <c r="B53" s="957"/>
      <c r="C53" s="206" t="s">
        <v>660</v>
      </c>
      <c r="D53" s="613"/>
    </row>
    <row r="54" spans="1:4" s="80" customFormat="1" x14ac:dyDescent="0.25">
      <c r="A54" s="956"/>
      <c r="B54" s="957"/>
      <c r="C54" s="206" t="s">
        <v>661</v>
      </c>
      <c r="D54" s="613"/>
    </row>
    <row r="55" spans="1:4" s="80" customFormat="1" ht="25.5" x14ac:dyDescent="0.25">
      <c r="A55" s="956" t="s">
        <v>668</v>
      </c>
      <c r="B55" s="957" t="s">
        <v>624</v>
      </c>
      <c r="C55" s="206" t="s">
        <v>662</v>
      </c>
      <c r="D55" s="613"/>
    </row>
    <row r="56" spans="1:4" s="80" customFormat="1" x14ac:dyDescent="0.25">
      <c r="A56" s="956"/>
      <c r="B56" s="957"/>
      <c r="C56" s="206" t="s">
        <v>663</v>
      </c>
      <c r="D56" s="613"/>
    </row>
    <row r="57" spans="1:4" s="80" customFormat="1" ht="38.25" x14ac:dyDescent="0.25">
      <c r="A57" s="956"/>
      <c r="B57" s="957"/>
      <c r="C57" s="206" t="s">
        <v>664</v>
      </c>
      <c r="D57" s="613"/>
    </row>
  </sheetData>
  <mergeCells count="18">
    <mergeCell ref="A45:A49"/>
    <mergeCell ref="B45:B49"/>
    <mergeCell ref="A50:A54"/>
    <mergeCell ref="B50:B54"/>
    <mergeCell ref="A55:A57"/>
    <mergeCell ref="B55:B57"/>
    <mergeCell ref="A28:A30"/>
    <mergeCell ref="B28:B30"/>
    <mergeCell ref="A31:A35"/>
    <mergeCell ref="B31:B35"/>
    <mergeCell ref="A36:A44"/>
    <mergeCell ref="B36:B44"/>
    <mergeCell ref="A5:A12"/>
    <mergeCell ref="B5:B12"/>
    <mergeCell ref="A13:A18"/>
    <mergeCell ref="B13:B18"/>
    <mergeCell ref="A19:A27"/>
    <mergeCell ref="B19:B27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8"/>
  <sheetViews>
    <sheetView workbookViewId="0"/>
  </sheetViews>
  <sheetFormatPr defaultColWidth="9.140625" defaultRowHeight="15" x14ac:dyDescent="0.2"/>
  <cols>
    <col min="1" max="1" width="2.28515625" style="81" customWidth="1"/>
    <col min="2" max="5" width="9.140625" style="81"/>
    <col min="6" max="6" width="3.5703125" style="81" customWidth="1"/>
    <col min="7" max="7" width="2.7109375" style="81" customWidth="1"/>
    <col min="8" max="16384" width="9.140625" style="81"/>
  </cols>
  <sheetData>
    <row r="1" spans="1:14" x14ac:dyDescent="0.2">
      <c r="A1" s="86" t="s">
        <v>1358</v>
      </c>
    </row>
    <row r="3" spans="1:14" s="199" customFormat="1" x14ac:dyDescent="0.2">
      <c r="A3" s="86" t="s">
        <v>712</v>
      </c>
      <c r="B3" s="81"/>
      <c r="C3" s="81" t="s">
        <v>688</v>
      </c>
      <c r="D3" s="81"/>
      <c r="E3" s="81"/>
      <c r="F3" s="86" t="s">
        <v>713</v>
      </c>
      <c r="G3" s="81"/>
      <c r="H3" s="81"/>
      <c r="J3" s="81" t="s">
        <v>689</v>
      </c>
    </row>
    <row r="4" spans="1:14" s="199" customFormat="1" ht="12.75" x14ac:dyDescent="0.2"/>
    <row r="5" spans="1:14" s="199" customFormat="1" ht="15" customHeight="1" x14ac:dyDescent="0.2">
      <c r="A5" s="962" t="s">
        <v>1081</v>
      </c>
      <c r="B5" s="962"/>
      <c r="C5" s="962"/>
      <c r="D5" s="962"/>
      <c r="E5" s="962"/>
      <c r="G5" s="962" t="s">
        <v>682</v>
      </c>
      <c r="H5" s="962"/>
      <c r="I5" s="962"/>
      <c r="J5" s="962"/>
      <c r="K5" s="962"/>
    </row>
    <row r="6" spans="1:14" s="199" customFormat="1" ht="15" customHeight="1" x14ac:dyDescent="0.2">
      <c r="A6" s="253"/>
      <c r="B6" s="958" t="s">
        <v>690</v>
      </c>
      <c r="C6" s="958"/>
      <c r="D6" s="958"/>
      <c r="E6" s="958"/>
      <c r="G6" s="253"/>
      <c r="H6" s="253" t="s">
        <v>906</v>
      </c>
      <c r="I6" s="253"/>
      <c r="J6" s="253"/>
      <c r="K6" s="253"/>
      <c r="N6" s="81"/>
    </row>
    <row r="7" spans="1:14" s="199" customFormat="1" ht="15" customHeight="1" x14ac:dyDescent="0.2">
      <c r="A7" s="253"/>
      <c r="B7" s="958" t="s">
        <v>691</v>
      </c>
      <c r="C7" s="958"/>
      <c r="D7" s="958"/>
      <c r="E7" s="958"/>
      <c r="G7" s="253"/>
      <c r="H7" s="958" t="s">
        <v>683</v>
      </c>
      <c r="I7" s="958"/>
      <c r="J7" s="958"/>
      <c r="K7" s="958"/>
      <c r="N7" s="81"/>
    </row>
    <row r="8" spans="1:14" s="199" customFormat="1" ht="15" customHeight="1" x14ac:dyDescent="0.2">
      <c r="A8" s="253"/>
      <c r="B8" s="958" t="s">
        <v>672</v>
      </c>
      <c r="C8" s="958"/>
      <c r="D8" s="958"/>
      <c r="E8" s="958"/>
      <c r="G8" s="959"/>
      <c r="H8" s="960"/>
      <c r="I8" s="960"/>
      <c r="J8" s="960"/>
      <c r="K8" s="961"/>
      <c r="N8" s="81"/>
    </row>
    <row r="9" spans="1:14" s="199" customFormat="1" ht="15" customHeight="1" x14ac:dyDescent="0.2">
      <c r="A9" s="253"/>
      <c r="B9" s="958" t="s">
        <v>898</v>
      </c>
      <c r="C9" s="958"/>
      <c r="D9" s="958"/>
      <c r="E9" s="958"/>
      <c r="G9" s="962" t="s">
        <v>684</v>
      </c>
      <c r="H9" s="962"/>
      <c r="I9" s="962"/>
      <c r="J9" s="962"/>
      <c r="K9" s="962"/>
      <c r="N9" s="81"/>
    </row>
    <row r="10" spans="1:14" s="199" customFormat="1" ht="15" customHeight="1" x14ac:dyDescent="0.2">
      <c r="A10" s="959"/>
      <c r="B10" s="960"/>
      <c r="C10" s="960"/>
      <c r="D10" s="960"/>
      <c r="E10" s="961"/>
      <c r="G10" s="253"/>
      <c r="H10" s="958" t="s">
        <v>2367</v>
      </c>
      <c r="I10" s="958"/>
      <c r="J10" s="958"/>
      <c r="K10" s="958"/>
      <c r="N10" s="81"/>
    </row>
    <row r="11" spans="1:14" s="199" customFormat="1" ht="15" customHeight="1" x14ac:dyDescent="0.2">
      <c r="A11" s="962" t="s">
        <v>1082</v>
      </c>
      <c r="B11" s="963"/>
      <c r="C11" s="963"/>
      <c r="D11" s="963"/>
      <c r="E11" s="963"/>
      <c r="G11" s="959"/>
      <c r="H11" s="960"/>
      <c r="I11" s="960"/>
      <c r="J11" s="960"/>
      <c r="K11" s="961"/>
      <c r="N11" s="81"/>
    </row>
    <row r="12" spans="1:14" s="199" customFormat="1" ht="15" customHeight="1" x14ac:dyDescent="0.2">
      <c r="A12" s="253"/>
      <c r="B12" s="958" t="s">
        <v>673</v>
      </c>
      <c r="C12" s="958"/>
      <c r="D12" s="958"/>
      <c r="E12" s="958"/>
      <c r="G12" s="962" t="s">
        <v>685</v>
      </c>
      <c r="H12" s="962"/>
      <c r="I12" s="962"/>
      <c r="J12" s="962"/>
      <c r="K12" s="962"/>
      <c r="N12" s="81"/>
    </row>
    <row r="13" spans="1:14" s="199" customFormat="1" ht="15" customHeight="1" x14ac:dyDescent="0.2">
      <c r="A13" s="253"/>
      <c r="B13" s="958" t="s">
        <v>899</v>
      </c>
      <c r="C13" s="958"/>
      <c r="D13" s="958"/>
      <c r="E13" s="958"/>
      <c r="G13" s="253"/>
      <c r="H13" s="958" t="s">
        <v>707</v>
      </c>
      <c r="I13" s="958"/>
      <c r="J13" s="958"/>
      <c r="K13" s="958"/>
      <c r="N13" s="81"/>
    </row>
    <row r="14" spans="1:14" s="199" customFormat="1" ht="14.25" customHeight="1" x14ac:dyDescent="0.2">
      <c r="A14" s="959"/>
      <c r="B14" s="960"/>
      <c r="C14" s="960"/>
      <c r="D14" s="960"/>
      <c r="E14" s="961"/>
      <c r="G14" s="253"/>
      <c r="H14" s="958" t="s">
        <v>907</v>
      </c>
      <c r="I14" s="958"/>
      <c r="J14" s="958"/>
      <c r="K14" s="958"/>
    </row>
    <row r="15" spans="1:14" s="199" customFormat="1" ht="15" customHeight="1" x14ac:dyDescent="0.2">
      <c r="A15" s="962" t="s">
        <v>674</v>
      </c>
      <c r="B15" s="963"/>
      <c r="C15" s="963"/>
      <c r="D15" s="963"/>
      <c r="E15" s="963"/>
      <c r="G15" s="253"/>
      <c r="H15" s="958" t="s">
        <v>686</v>
      </c>
      <c r="I15" s="958"/>
      <c r="J15" s="958"/>
      <c r="K15" s="958"/>
      <c r="N15" s="81"/>
    </row>
    <row r="16" spans="1:14" s="199" customFormat="1" ht="15" customHeight="1" x14ac:dyDescent="0.2">
      <c r="A16" s="253"/>
      <c r="B16" s="958" t="s">
        <v>692</v>
      </c>
      <c r="C16" s="958"/>
      <c r="D16" s="958"/>
      <c r="E16" s="958"/>
      <c r="G16" s="253"/>
      <c r="H16" s="958" t="s">
        <v>708</v>
      </c>
      <c r="I16" s="958"/>
      <c r="J16" s="958"/>
      <c r="K16" s="958"/>
    </row>
    <row r="17" spans="1:14" s="199" customFormat="1" ht="15" customHeight="1" x14ac:dyDescent="0.2">
      <c r="A17" s="253"/>
      <c r="B17" s="958" t="s">
        <v>675</v>
      </c>
      <c r="C17" s="958"/>
      <c r="D17" s="958"/>
      <c r="E17" s="958"/>
      <c r="G17" s="253"/>
      <c r="H17" s="958" t="s">
        <v>709</v>
      </c>
      <c r="I17" s="958"/>
      <c r="J17" s="958"/>
      <c r="K17" s="958"/>
      <c r="N17" s="81"/>
    </row>
    <row r="18" spans="1:14" s="199" customFormat="1" ht="15" customHeight="1" x14ac:dyDescent="0.2">
      <c r="A18" s="253"/>
      <c r="B18" s="958" t="s">
        <v>693</v>
      </c>
      <c r="C18" s="958"/>
      <c r="D18" s="958"/>
      <c r="E18" s="958"/>
      <c r="G18" s="253"/>
      <c r="H18" s="958" t="s">
        <v>710</v>
      </c>
      <c r="I18" s="958"/>
      <c r="J18" s="958"/>
      <c r="K18" s="958"/>
      <c r="N18" s="81"/>
    </row>
    <row r="19" spans="1:14" s="199" customFormat="1" ht="15" customHeight="1" x14ac:dyDescent="0.2">
      <c r="A19" s="253"/>
      <c r="B19" s="958" t="s">
        <v>676</v>
      </c>
      <c r="C19" s="958"/>
      <c r="D19" s="958"/>
      <c r="E19" s="958"/>
      <c r="G19" s="959"/>
      <c r="H19" s="960"/>
      <c r="I19" s="960"/>
      <c r="J19" s="960"/>
      <c r="K19" s="961"/>
      <c r="N19" s="81"/>
    </row>
    <row r="20" spans="1:14" s="199" customFormat="1" ht="15" customHeight="1" x14ac:dyDescent="0.2">
      <c r="A20" s="253"/>
      <c r="B20" s="958" t="s">
        <v>900</v>
      </c>
      <c r="C20" s="958"/>
      <c r="D20" s="958"/>
      <c r="E20" s="958"/>
      <c r="G20" s="962" t="s">
        <v>684</v>
      </c>
      <c r="H20" s="962"/>
      <c r="I20" s="962"/>
      <c r="J20" s="962"/>
      <c r="K20" s="962"/>
      <c r="N20" s="81"/>
    </row>
    <row r="21" spans="1:14" s="199" customFormat="1" ht="15" customHeight="1" x14ac:dyDescent="0.2">
      <c r="A21" s="959"/>
      <c r="B21" s="960"/>
      <c r="C21" s="960"/>
      <c r="D21" s="960"/>
      <c r="E21" s="961"/>
      <c r="G21" s="253"/>
      <c r="H21" s="958" t="s">
        <v>2368</v>
      </c>
      <c r="I21" s="958"/>
      <c r="J21" s="958"/>
      <c r="K21" s="958"/>
      <c r="N21" s="81"/>
    </row>
    <row r="22" spans="1:14" s="199" customFormat="1" ht="15" customHeight="1" x14ac:dyDescent="0.2">
      <c r="A22" s="962" t="s">
        <v>677</v>
      </c>
      <c r="B22" s="963"/>
      <c r="C22" s="963"/>
      <c r="D22" s="963"/>
      <c r="E22" s="963"/>
      <c r="N22" s="81"/>
    </row>
    <row r="23" spans="1:14" s="199" customFormat="1" ht="15" customHeight="1" x14ac:dyDescent="0.2">
      <c r="A23" s="253"/>
      <c r="B23" s="958" t="s">
        <v>689</v>
      </c>
      <c r="C23" s="958"/>
      <c r="D23" s="958"/>
      <c r="E23" s="958"/>
      <c r="G23" s="962" t="s">
        <v>687</v>
      </c>
      <c r="H23" s="962"/>
      <c r="I23" s="962"/>
      <c r="J23" s="962"/>
      <c r="K23" s="962"/>
      <c r="N23" s="81"/>
    </row>
    <row r="24" spans="1:14" s="199" customFormat="1" ht="15" customHeight="1" x14ac:dyDescent="0.2">
      <c r="A24" s="253"/>
      <c r="B24" s="958" t="s">
        <v>694</v>
      </c>
      <c r="C24" s="958"/>
      <c r="D24" s="958"/>
      <c r="E24" s="958"/>
      <c r="G24" s="253"/>
      <c r="H24" s="958" t="s">
        <v>711</v>
      </c>
      <c r="I24" s="958"/>
      <c r="J24" s="958"/>
      <c r="K24" s="958"/>
      <c r="N24" s="81"/>
    </row>
    <row r="25" spans="1:14" s="199" customFormat="1" ht="15" customHeight="1" x14ac:dyDescent="0.2">
      <c r="A25" s="253"/>
      <c r="B25" s="958" t="s">
        <v>901</v>
      </c>
      <c r="C25" s="958"/>
      <c r="D25" s="958"/>
      <c r="E25" s="958"/>
      <c r="N25" s="81"/>
    </row>
    <row r="26" spans="1:14" s="199" customFormat="1" ht="15" customHeight="1" x14ac:dyDescent="0.2">
      <c r="A26" s="253"/>
      <c r="B26" s="958" t="s">
        <v>695</v>
      </c>
      <c r="C26" s="958"/>
      <c r="D26" s="958"/>
      <c r="E26" s="958"/>
      <c r="N26" s="81"/>
    </row>
    <row r="27" spans="1:14" s="199" customFormat="1" ht="15" customHeight="1" x14ac:dyDescent="0.2">
      <c r="A27" s="959"/>
      <c r="B27" s="960"/>
      <c r="C27" s="960"/>
      <c r="D27" s="960"/>
      <c r="E27" s="961"/>
      <c r="N27" s="81"/>
    </row>
    <row r="28" spans="1:14" s="199" customFormat="1" ht="15" customHeight="1" x14ac:dyDescent="0.2">
      <c r="A28" s="962" t="s">
        <v>678</v>
      </c>
      <c r="B28" s="962"/>
      <c r="C28" s="962"/>
      <c r="D28" s="962"/>
      <c r="E28" s="962"/>
      <c r="N28" s="81"/>
    </row>
    <row r="29" spans="1:14" s="199" customFormat="1" ht="15" customHeight="1" x14ac:dyDescent="0.2">
      <c r="A29" s="253"/>
      <c r="B29" s="958" t="s">
        <v>696</v>
      </c>
      <c r="C29" s="958"/>
      <c r="D29" s="958"/>
      <c r="E29" s="958"/>
      <c r="N29" s="81"/>
    </row>
    <row r="30" spans="1:14" s="199" customFormat="1" ht="15" customHeight="1" x14ac:dyDescent="0.2">
      <c r="A30" s="253"/>
      <c r="B30" s="958" t="s">
        <v>697</v>
      </c>
      <c r="C30" s="958"/>
      <c r="D30" s="958"/>
      <c r="E30" s="958"/>
      <c r="N30" s="81"/>
    </row>
    <row r="31" spans="1:14" s="199" customFormat="1" ht="15" customHeight="1" x14ac:dyDescent="0.2">
      <c r="A31" s="253"/>
      <c r="B31" s="958" t="s">
        <v>688</v>
      </c>
      <c r="C31" s="958"/>
      <c r="D31" s="958"/>
      <c r="E31" s="958"/>
      <c r="N31" s="81"/>
    </row>
    <row r="32" spans="1:14" s="199" customFormat="1" ht="15" customHeight="1" x14ac:dyDescent="0.2">
      <c r="A32" s="253"/>
      <c r="B32" s="958" t="s">
        <v>698</v>
      </c>
      <c r="C32" s="958"/>
      <c r="D32" s="958"/>
      <c r="E32" s="958"/>
      <c r="N32" s="81"/>
    </row>
    <row r="33" spans="1:14" s="199" customFormat="1" ht="15" customHeight="1" x14ac:dyDescent="0.2">
      <c r="A33" s="253"/>
      <c r="B33" s="958" t="s">
        <v>699</v>
      </c>
      <c r="C33" s="958"/>
      <c r="D33" s="958"/>
      <c r="E33" s="958"/>
      <c r="N33" s="81"/>
    </row>
    <row r="34" spans="1:14" s="199" customFormat="1" ht="15" customHeight="1" x14ac:dyDescent="0.2">
      <c r="A34" s="253"/>
      <c r="B34" s="958" t="s">
        <v>700</v>
      </c>
      <c r="C34" s="958"/>
      <c r="D34" s="958"/>
      <c r="E34" s="958"/>
      <c r="N34" s="81"/>
    </row>
    <row r="35" spans="1:14" s="199" customFormat="1" ht="15" customHeight="1" x14ac:dyDescent="0.2">
      <c r="A35" s="253"/>
      <c r="B35" s="958" t="s">
        <v>701</v>
      </c>
      <c r="C35" s="958"/>
      <c r="D35" s="958"/>
      <c r="E35" s="958"/>
      <c r="N35" s="81"/>
    </row>
    <row r="36" spans="1:14" s="199" customFormat="1" ht="15" customHeight="1" x14ac:dyDescent="0.2">
      <c r="A36" s="253"/>
      <c r="B36" s="958" t="s">
        <v>902</v>
      </c>
      <c r="C36" s="958"/>
      <c r="D36" s="958"/>
      <c r="E36" s="958"/>
      <c r="N36" s="81"/>
    </row>
    <row r="37" spans="1:14" s="199" customFormat="1" ht="15" customHeight="1" x14ac:dyDescent="0.2">
      <c r="A37" s="253"/>
      <c r="B37" s="958" t="s">
        <v>702</v>
      </c>
      <c r="C37" s="958"/>
      <c r="D37" s="958"/>
      <c r="E37" s="958"/>
      <c r="N37" s="81"/>
    </row>
    <row r="38" spans="1:14" s="199" customFormat="1" ht="15" customHeight="1" x14ac:dyDescent="0.2">
      <c r="A38" s="959"/>
      <c r="B38" s="960"/>
      <c r="C38" s="960"/>
      <c r="D38" s="960"/>
      <c r="E38" s="961"/>
      <c r="N38" s="81"/>
    </row>
    <row r="39" spans="1:14" s="199" customFormat="1" ht="15" customHeight="1" x14ac:dyDescent="0.2">
      <c r="A39" s="962" t="s">
        <v>679</v>
      </c>
      <c r="B39" s="962"/>
      <c r="C39" s="962"/>
      <c r="D39" s="962"/>
      <c r="E39" s="962"/>
      <c r="N39" s="81"/>
    </row>
    <row r="40" spans="1:14" s="199" customFormat="1" ht="15" customHeight="1" x14ac:dyDescent="0.2">
      <c r="A40" s="253"/>
      <c r="B40" s="958" t="s">
        <v>703</v>
      </c>
      <c r="C40" s="958"/>
      <c r="D40" s="958"/>
      <c r="E40" s="958"/>
      <c r="N40" s="81"/>
    </row>
    <row r="41" spans="1:14" s="199" customFormat="1" ht="15" customHeight="1" x14ac:dyDescent="0.2">
      <c r="A41" s="253"/>
      <c r="B41" s="958" t="s">
        <v>903</v>
      </c>
      <c r="C41" s="958"/>
      <c r="D41" s="958"/>
      <c r="E41" s="958"/>
      <c r="N41" s="81"/>
    </row>
    <row r="42" spans="1:14" s="199" customFormat="1" ht="15" customHeight="1" x14ac:dyDescent="0.2">
      <c r="A42" s="253"/>
      <c r="B42" s="958" t="s">
        <v>704</v>
      </c>
      <c r="C42" s="958"/>
      <c r="D42" s="958"/>
      <c r="E42" s="958"/>
      <c r="N42" s="81"/>
    </row>
    <row r="43" spans="1:14" s="199" customFormat="1" ht="15" customHeight="1" x14ac:dyDescent="0.2">
      <c r="A43" s="253"/>
      <c r="B43" s="958" t="s">
        <v>705</v>
      </c>
      <c r="C43" s="958"/>
      <c r="D43" s="958"/>
      <c r="E43" s="958"/>
      <c r="N43" s="81"/>
    </row>
    <row r="44" spans="1:14" s="199" customFormat="1" ht="15" customHeight="1" x14ac:dyDescent="0.2">
      <c r="A44" s="959"/>
      <c r="B44" s="960"/>
      <c r="C44" s="960"/>
      <c r="D44" s="960"/>
      <c r="E44" s="961"/>
      <c r="N44" s="81"/>
    </row>
    <row r="45" spans="1:14" s="199" customFormat="1" ht="15" customHeight="1" x14ac:dyDescent="0.2">
      <c r="A45" s="962" t="s">
        <v>680</v>
      </c>
      <c r="B45" s="962"/>
      <c r="C45" s="962"/>
      <c r="D45" s="962"/>
      <c r="E45" s="962"/>
      <c r="N45" s="81"/>
    </row>
    <row r="46" spans="1:14" s="199" customFormat="1" ht="15" customHeight="1" x14ac:dyDescent="0.2">
      <c r="A46" s="253"/>
      <c r="B46" s="958" t="s">
        <v>904</v>
      </c>
      <c r="C46" s="958"/>
      <c r="D46" s="958"/>
      <c r="E46" s="958"/>
      <c r="N46" s="81"/>
    </row>
    <row r="47" spans="1:14" s="199" customFormat="1" ht="15" customHeight="1" x14ac:dyDescent="0.2">
      <c r="A47" s="959"/>
      <c r="B47" s="960"/>
      <c r="C47" s="960"/>
      <c r="D47" s="960"/>
      <c r="E47" s="961"/>
      <c r="N47" s="81"/>
    </row>
    <row r="48" spans="1:14" s="199" customFormat="1" ht="15" customHeight="1" x14ac:dyDescent="0.2">
      <c r="A48" s="962" t="s">
        <v>681</v>
      </c>
      <c r="B48" s="962"/>
      <c r="C48" s="962"/>
      <c r="D48" s="962"/>
      <c r="E48" s="962"/>
      <c r="N48" s="81"/>
    </row>
    <row r="49" spans="1:14" s="199" customFormat="1" ht="15" customHeight="1" x14ac:dyDescent="0.2">
      <c r="A49" s="253"/>
      <c r="B49" s="958" t="s">
        <v>905</v>
      </c>
      <c r="C49" s="958"/>
      <c r="D49" s="958"/>
      <c r="E49" s="958"/>
      <c r="N49" s="81"/>
    </row>
    <row r="50" spans="1:14" s="199" customFormat="1" ht="15" customHeight="1" x14ac:dyDescent="0.2">
      <c r="A50" s="253"/>
      <c r="B50" s="958" t="s">
        <v>706</v>
      </c>
      <c r="C50" s="958"/>
      <c r="D50" s="958"/>
      <c r="E50" s="958"/>
      <c r="N50" s="81"/>
    </row>
    <row r="51" spans="1:14" s="199" customFormat="1" ht="15" customHeight="1" x14ac:dyDescent="0.2">
      <c r="N51" s="81"/>
    </row>
    <row r="52" spans="1:14" s="199" customFormat="1" ht="15" customHeight="1" x14ac:dyDescent="0.2">
      <c r="N52" s="81"/>
    </row>
    <row r="53" spans="1:14" s="199" customFormat="1" ht="15" customHeight="1" x14ac:dyDescent="0.2">
      <c r="N53" s="81"/>
    </row>
    <row r="54" spans="1:14" s="199" customFormat="1" ht="15" customHeight="1" x14ac:dyDescent="0.2">
      <c r="N54" s="81"/>
    </row>
    <row r="55" spans="1:14" s="199" customFormat="1" ht="7.5" customHeight="1" x14ac:dyDescent="0.2">
      <c r="N55" s="81"/>
    </row>
    <row r="56" spans="1:14" x14ac:dyDescent="0.2">
      <c r="G56" s="199"/>
      <c r="H56" s="199"/>
    </row>
    <row r="57" spans="1:14" x14ac:dyDescent="0.2">
      <c r="G57" s="199"/>
      <c r="H57" s="199"/>
      <c r="N57" s="81" t="s">
        <v>43</v>
      </c>
    </row>
    <row r="58" spans="1:14" x14ac:dyDescent="0.2">
      <c r="G58" s="199"/>
      <c r="H58" s="199"/>
    </row>
  </sheetData>
  <mergeCells count="64">
    <mergeCell ref="G9:K9"/>
    <mergeCell ref="G12:K12"/>
    <mergeCell ref="G23:K23"/>
    <mergeCell ref="B6:E6"/>
    <mergeCell ref="B7:E7"/>
    <mergeCell ref="B8:E8"/>
    <mergeCell ref="A5:E5"/>
    <mergeCell ref="A11:E11"/>
    <mergeCell ref="A15:E15"/>
    <mergeCell ref="B9:E9"/>
    <mergeCell ref="B12:E12"/>
    <mergeCell ref="B13:E13"/>
    <mergeCell ref="B16:E16"/>
    <mergeCell ref="G11:K11"/>
    <mergeCell ref="G19:K19"/>
    <mergeCell ref="G20:K20"/>
    <mergeCell ref="H21:K21"/>
    <mergeCell ref="G5:K5"/>
    <mergeCell ref="B29:E29"/>
    <mergeCell ref="B30:E30"/>
    <mergeCell ref="B31:E31"/>
    <mergeCell ref="B32:E32"/>
    <mergeCell ref="B17:E17"/>
    <mergeCell ref="B18:E18"/>
    <mergeCell ref="B19:E19"/>
    <mergeCell ref="B20:E20"/>
    <mergeCell ref="B23:E23"/>
    <mergeCell ref="B24:E24"/>
    <mergeCell ref="A22:E22"/>
    <mergeCell ref="A28:E28"/>
    <mergeCell ref="B25:E25"/>
    <mergeCell ref="B26:E26"/>
    <mergeCell ref="B50:E50"/>
    <mergeCell ref="A44:E44"/>
    <mergeCell ref="A47:E47"/>
    <mergeCell ref="B33:E33"/>
    <mergeCell ref="B34:E34"/>
    <mergeCell ref="B35:E35"/>
    <mergeCell ref="B36:E36"/>
    <mergeCell ref="B37:E37"/>
    <mergeCell ref="B40:E40"/>
    <mergeCell ref="A38:E38"/>
    <mergeCell ref="A39:E39"/>
    <mergeCell ref="A45:E45"/>
    <mergeCell ref="A48:E48"/>
    <mergeCell ref="B41:E41"/>
    <mergeCell ref="B42:E42"/>
    <mergeCell ref="B43:E43"/>
    <mergeCell ref="B46:E46"/>
    <mergeCell ref="B49:E49"/>
    <mergeCell ref="H7:K7"/>
    <mergeCell ref="H10:K10"/>
    <mergeCell ref="H13:K13"/>
    <mergeCell ref="H14:K14"/>
    <mergeCell ref="H15:K15"/>
    <mergeCell ref="G8:K8"/>
    <mergeCell ref="A27:E27"/>
    <mergeCell ref="A21:E21"/>
    <mergeCell ref="A14:E14"/>
    <mergeCell ref="A10:E10"/>
    <mergeCell ref="H16:K16"/>
    <mergeCell ref="H17:K17"/>
    <mergeCell ref="H18:K18"/>
    <mergeCell ref="H24:K2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4"/>
  <sheetViews>
    <sheetView zoomScaleNormal="100" workbookViewId="0"/>
  </sheetViews>
  <sheetFormatPr defaultColWidth="9.140625" defaultRowHeight="12.75" x14ac:dyDescent="0.2"/>
  <cols>
    <col min="1" max="1" width="11.5703125" style="9"/>
    <col min="2" max="2" width="22.85546875" style="1" customWidth="1"/>
    <col min="3" max="5" width="15" style="1" customWidth="1"/>
    <col min="6" max="6" width="11.5703125" style="1" customWidth="1"/>
    <col min="7" max="1025" width="11.5703125" style="1"/>
    <col min="1026" max="16384" width="9.140625" style="1"/>
  </cols>
  <sheetData>
    <row r="1" spans="1:5" ht="15" x14ac:dyDescent="0.25">
      <c r="A1" s="4" t="s">
        <v>1256</v>
      </c>
    </row>
    <row r="3" spans="1:5" s="2" customFormat="1" ht="25.5" x14ac:dyDescent="0.2">
      <c r="A3" s="191" t="s">
        <v>0</v>
      </c>
      <c r="B3" s="191" t="s">
        <v>1</v>
      </c>
      <c r="C3" s="209" t="s">
        <v>2</v>
      </c>
      <c r="D3" s="209" t="s">
        <v>3</v>
      </c>
      <c r="E3" s="209" t="s">
        <v>142</v>
      </c>
    </row>
    <row r="4" spans="1:5" ht="15" customHeight="1" x14ac:dyDescent="0.2">
      <c r="A4" s="964">
        <v>2001</v>
      </c>
      <c r="B4" s="207" t="s">
        <v>4</v>
      </c>
      <c r="C4" s="208">
        <v>42772</v>
      </c>
      <c r="D4" s="208">
        <v>29638</v>
      </c>
      <c r="E4" s="70">
        <f>D4/C4*100</f>
        <v>69.292995417562892</v>
      </c>
    </row>
    <row r="5" spans="1:5" ht="15" customHeight="1" x14ac:dyDescent="0.2">
      <c r="A5" s="965"/>
      <c r="B5" s="60" t="s">
        <v>5</v>
      </c>
      <c r="C5" s="200"/>
      <c r="D5" s="200">
        <v>24393</v>
      </c>
      <c r="E5" s="59"/>
    </row>
    <row r="6" spans="1:5" ht="15" customHeight="1" x14ac:dyDescent="0.2">
      <c r="A6" s="965"/>
      <c r="B6" s="60" t="s">
        <v>6</v>
      </c>
      <c r="C6" s="200">
        <v>42800</v>
      </c>
      <c r="D6" s="200">
        <v>35209</v>
      </c>
      <c r="E6" s="59">
        <f t="shared" ref="E6:E11" si="0">D6/C6*100</f>
        <v>82.264018691588774</v>
      </c>
    </row>
    <row r="7" spans="1:5" ht="15" customHeight="1" x14ac:dyDescent="0.2">
      <c r="A7" s="965"/>
      <c r="B7" s="60" t="s">
        <v>7</v>
      </c>
      <c r="C7" s="200">
        <v>39627</v>
      </c>
      <c r="D7" s="200">
        <v>32575</v>
      </c>
      <c r="E7" s="59">
        <f t="shared" si="0"/>
        <v>82.204052792288081</v>
      </c>
    </row>
    <row r="8" spans="1:5" ht="15" customHeight="1" x14ac:dyDescent="0.2">
      <c r="A8" s="966"/>
      <c r="B8" s="60" t="s">
        <v>8</v>
      </c>
      <c r="C8" s="200">
        <v>42785</v>
      </c>
      <c r="D8" s="200">
        <v>15717</v>
      </c>
      <c r="E8" s="59">
        <f t="shared" si="0"/>
        <v>36.734836975575554</v>
      </c>
    </row>
    <row r="9" spans="1:5" ht="15" customHeight="1" x14ac:dyDescent="0.2">
      <c r="A9" s="194">
        <v>2002</v>
      </c>
      <c r="B9" s="60" t="s">
        <v>8</v>
      </c>
      <c r="C9" s="200">
        <v>42794</v>
      </c>
      <c r="D9" s="200">
        <v>9399</v>
      </c>
      <c r="E9" s="59">
        <f t="shared" si="0"/>
        <v>21.963359349441511</v>
      </c>
    </row>
    <row r="10" spans="1:5" ht="15" customHeight="1" x14ac:dyDescent="0.2">
      <c r="A10" s="194">
        <v>2003</v>
      </c>
      <c r="B10" s="60" t="s">
        <v>9</v>
      </c>
      <c r="C10" s="200">
        <v>42635</v>
      </c>
      <c r="D10" s="200">
        <v>28110</v>
      </c>
      <c r="E10" s="59">
        <f t="shared" si="0"/>
        <v>65.931746217896091</v>
      </c>
    </row>
    <row r="11" spans="1:5" ht="15" customHeight="1" x14ac:dyDescent="0.2">
      <c r="A11" s="967">
        <v>2004</v>
      </c>
      <c r="B11" s="60" t="s">
        <v>10</v>
      </c>
      <c r="C11" s="200">
        <v>42386</v>
      </c>
      <c r="D11" s="200">
        <v>29566</v>
      </c>
      <c r="E11" s="59">
        <f t="shared" si="0"/>
        <v>69.754164110791294</v>
      </c>
    </row>
    <row r="12" spans="1:5" ht="15" customHeight="1" x14ac:dyDescent="0.2">
      <c r="A12" s="965"/>
      <c r="B12" s="60" t="s">
        <v>11</v>
      </c>
      <c r="C12" s="200"/>
      <c r="D12" s="200">
        <v>21275</v>
      </c>
      <c r="E12" s="59"/>
    </row>
    <row r="13" spans="1:5" ht="15" customHeight="1" x14ac:dyDescent="0.2">
      <c r="A13" s="965">
        <v>2004</v>
      </c>
      <c r="B13" s="60" t="s">
        <v>12</v>
      </c>
      <c r="C13" s="200">
        <v>41541</v>
      </c>
      <c r="D13" s="200">
        <v>29611</v>
      </c>
      <c r="E13" s="59">
        <f t="shared" ref="E13:E32" si="1">D13/C13*100</f>
        <v>71.281384656122867</v>
      </c>
    </row>
    <row r="14" spans="1:5" ht="15" customHeight="1" x14ac:dyDescent="0.2">
      <c r="A14" s="967">
        <v>2005</v>
      </c>
      <c r="B14" s="60" t="s">
        <v>13</v>
      </c>
      <c r="C14" s="200">
        <v>39272</v>
      </c>
      <c r="D14" s="200">
        <v>12684</v>
      </c>
      <c r="E14" s="59">
        <f t="shared" si="1"/>
        <v>32.297820330006111</v>
      </c>
    </row>
    <row r="15" spans="1:5" ht="15" customHeight="1" x14ac:dyDescent="0.2">
      <c r="A15" s="965"/>
      <c r="B15" s="60" t="s">
        <v>14</v>
      </c>
      <c r="C15" s="200">
        <v>39272</v>
      </c>
      <c r="D15" s="200">
        <v>12678</v>
      </c>
      <c r="E15" s="59">
        <f t="shared" si="1"/>
        <v>32.282542269301281</v>
      </c>
    </row>
    <row r="16" spans="1:5" ht="15" customHeight="1" x14ac:dyDescent="0.2">
      <c r="A16" s="965"/>
      <c r="B16" s="60" t="s">
        <v>15</v>
      </c>
      <c r="C16" s="200">
        <v>39272</v>
      </c>
      <c r="D16" s="200">
        <v>12673</v>
      </c>
      <c r="E16" s="59">
        <f t="shared" si="1"/>
        <v>32.269810552047261</v>
      </c>
    </row>
    <row r="17" spans="1:5" ht="15" customHeight="1" x14ac:dyDescent="0.2">
      <c r="A17" s="966"/>
      <c r="B17" s="60" t="s">
        <v>16</v>
      </c>
      <c r="C17" s="200">
        <v>39272</v>
      </c>
      <c r="D17" s="200">
        <v>12663</v>
      </c>
      <c r="E17" s="59">
        <f t="shared" si="1"/>
        <v>32.244347117539213</v>
      </c>
    </row>
    <row r="18" spans="1:5" ht="15" customHeight="1" x14ac:dyDescent="0.2">
      <c r="A18" s="967">
        <v>2006</v>
      </c>
      <c r="B18" s="60" t="s">
        <v>17</v>
      </c>
      <c r="C18" s="200">
        <v>41578</v>
      </c>
      <c r="D18" s="200">
        <v>33586</v>
      </c>
      <c r="E18" s="59">
        <f t="shared" si="1"/>
        <v>80.778296214344124</v>
      </c>
    </row>
    <row r="19" spans="1:5" ht="15" customHeight="1" x14ac:dyDescent="0.2">
      <c r="A19" s="965">
        <v>2006</v>
      </c>
      <c r="B19" s="60" t="s">
        <v>6</v>
      </c>
      <c r="C19" s="200">
        <v>38885</v>
      </c>
      <c r="D19" s="200">
        <v>33723</v>
      </c>
      <c r="E19" s="59">
        <f t="shared" si="1"/>
        <v>86.724958210106735</v>
      </c>
    </row>
    <row r="20" spans="1:5" ht="15" customHeight="1" x14ac:dyDescent="0.2">
      <c r="A20" s="965">
        <v>2006</v>
      </c>
      <c r="B20" s="60" t="s">
        <v>7</v>
      </c>
      <c r="C20" s="200">
        <v>36376</v>
      </c>
      <c r="D20" s="200">
        <v>31556</v>
      </c>
      <c r="E20" s="59">
        <f t="shared" si="1"/>
        <v>86.749505168242806</v>
      </c>
    </row>
    <row r="21" spans="1:5" ht="15" customHeight="1" x14ac:dyDescent="0.2">
      <c r="A21" s="966">
        <v>2006</v>
      </c>
      <c r="B21" s="60" t="s">
        <v>8</v>
      </c>
      <c r="C21" s="200">
        <v>38726</v>
      </c>
      <c r="D21" s="200">
        <v>23799</v>
      </c>
      <c r="E21" s="59">
        <f t="shared" si="1"/>
        <v>61.454836543923975</v>
      </c>
    </row>
    <row r="22" spans="1:5" ht="15" customHeight="1" x14ac:dyDescent="0.2">
      <c r="A22" s="967">
        <v>2008</v>
      </c>
      <c r="B22" s="60" t="s">
        <v>6</v>
      </c>
      <c r="C22" s="200">
        <v>37813</v>
      </c>
      <c r="D22" s="200">
        <v>31285</v>
      </c>
      <c r="E22" s="59">
        <f t="shared" si="1"/>
        <v>82.736096051622454</v>
      </c>
    </row>
    <row r="23" spans="1:5" ht="15" customHeight="1" x14ac:dyDescent="0.2">
      <c r="A23" s="965">
        <v>2008</v>
      </c>
      <c r="B23" s="60" t="s">
        <v>7</v>
      </c>
      <c r="C23" s="200">
        <v>35474</v>
      </c>
      <c r="D23" s="200">
        <v>29394</v>
      </c>
      <c r="E23" s="59">
        <f t="shared" si="1"/>
        <v>82.860686700118393</v>
      </c>
    </row>
    <row r="24" spans="1:5" ht="15" customHeight="1" x14ac:dyDescent="0.2">
      <c r="A24" s="965">
        <v>2008</v>
      </c>
      <c r="B24" s="60" t="s">
        <v>9</v>
      </c>
      <c r="C24" s="200">
        <v>40489</v>
      </c>
      <c r="D24" s="200">
        <v>31282</v>
      </c>
      <c r="E24" s="59">
        <f t="shared" si="1"/>
        <v>77.260490503593573</v>
      </c>
    </row>
    <row r="25" spans="1:5" ht="15" customHeight="1" x14ac:dyDescent="0.2">
      <c r="A25" s="967">
        <v>2009</v>
      </c>
      <c r="B25" s="60" t="s">
        <v>18</v>
      </c>
      <c r="C25" s="200">
        <v>40252</v>
      </c>
      <c r="D25" s="200">
        <v>25960</v>
      </c>
      <c r="E25" s="59">
        <f t="shared" si="1"/>
        <v>64.493689754546352</v>
      </c>
    </row>
    <row r="26" spans="1:5" ht="15" customHeight="1" x14ac:dyDescent="0.2">
      <c r="A26" s="965">
        <v>2009</v>
      </c>
      <c r="B26" s="60" t="s">
        <v>12</v>
      </c>
      <c r="C26" s="200">
        <v>39238</v>
      </c>
      <c r="D26" s="200">
        <v>26033</v>
      </c>
      <c r="E26" s="59">
        <f t="shared" si="1"/>
        <v>66.346398899026454</v>
      </c>
    </row>
    <row r="27" spans="1:5" ht="15" customHeight="1" x14ac:dyDescent="0.2">
      <c r="A27" s="194">
        <v>2011</v>
      </c>
      <c r="B27" s="60" t="s">
        <v>17</v>
      </c>
      <c r="C27" s="200">
        <v>40179</v>
      </c>
      <c r="D27" s="200">
        <v>27552</v>
      </c>
      <c r="E27" s="59">
        <f t="shared" si="1"/>
        <v>68.573135219890986</v>
      </c>
    </row>
    <row r="28" spans="1:5" ht="15" customHeight="1" x14ac:dyDescent="0.2">
      <c r="A28" s="194">
        <v>2013</v>
      </c>
      <c r="B28" s="60" t="s">
        <v>9</v>
      </c>
      <c r="C28" s="200">
        <v>40229</v>
      </c>
      <c r="D28" s="200">
        <v>22073</v>
      </c>
      <c r="E28" s="59">
        <f t="shared" si="1"/>
        <v>54.86837853289915</v>
      </c>
    </row>
    <row r="29" spans="1:5" ht="15" customHeight="1" x14ac:dyDescent="0.2">
      <c r="A29" s="194">
        <v>2014</v>
      </c>
      <c r="B29" s="60" t="s">
        <v>12</v>
      </c>
      <c r="C29" s="200">
        <v>39238</v>
      </c>
      <c r="D29" s="200">
        <v>22946</v>
      </c>
      <c r="E29" s="59">
        <f t="shared" si="1"/>
        <v>58.479025434527756</v>
      </c>
    </row>
    <row r="30" spans="1:5" ht="14.25" customHeight="1" x14ac:dyDescent="0.2">
      <c r="A30" s="193" t="s">
        <v>19</v>
      </c>
      <c r="B30" s="60" t="s">
        <v>20</v>
      </c>
      <c r="C30" s="200">
        <v>41043</v>
      </c>
      <c r="D30" s="200">
        <v>21406</v>
      </c>
      <c r="E30" s="59">
        <f t="shared" si="1"/>
        <v>52.155056891552768</v>
      </c>
    </row>
    <row r="31" spans="1:5" ht="15" customHeight="1" x14ac:dyDescent="0.2">
      <c r="A31" s="194">
        <v>2018</v>
      </c>
      <c r="B31" s="60" t="s">
        <v>21</v>
      </c>
      <c r="C31" s="200">
        <v>41331</v>
      </c>
      <c r="D31" s="200">
        <v>22172</v>
      </c>
      <c r="E31" s="59">
        <f t="shared" si="1"/>
        <v>53.644963828603231</v>
      </c>
    </row>
    <row r="32" spans="1:5" x14ac:dyDescent="0.2">
      <c r="A32" s="309">
        <v>2019</v>
      </c>
      <c r="B32" s="60" t="s">
        <v>12</v>
      </c>
      <c r="C32" s="200">
        <v>39972</v>
      </c>
      <c r="D32" s="200">
        <v>23334</v>
      </c>
      <c r="E32" s="59">
        <f t="shared" si="1"/>
        <v>58.375863104172922</v>
      </c>
    </row>
    <row r="36" spans="1:5" s="22" customFormat="1" ht="15" x14ac:dyDescent="0.25">
      <c r="A36" s="33" t="s">
        <v>1255</v>
      </c>
    </row>
    <row r="37" spans="1:5" s="22" customFormat="1" x14ac:dyDescent="0.2"/>
    <row r="38" spans="1:5" s="22" customFormat="1" x14ac:dyDescent="0.2">
      <c r="A38" s="62" t="s">
        <v>22</v>
      </c>
      <c r="B38" s="201" t="s">
        <v>23</v>
      </c>
      <c r="C38" s="62" t="s">
        <v>1119</v>
      </c>
      <c r="D38" s="968" t="s">
        <v>24</v>
      </c>
      <c r="E38" s="969"/>
    </row>
    <row r="39" spans="1:5" s="22" customFormat="1" x14ac:dyDescent="0.2">
      <c r="A39" s="62" t="s">
        <v>25</v>
      </c>
      <c r="B39" s="201" t="s">
        <v>26</v>
      </c>
      <c r="C39" s="62" t="s">
        <v>27</v>
      </c>
      <c r="D39" s="968">
        <v>33170</v>
      </c>
      <c r="E39" s="969"/>
    </row>
    <row r="40" spans="1:5" s="22" customFormat="1" x14ac:dyDescent="0.2">
      <c r="A40" s="62" t="s">
        <v>28</v>
      </c>
      <c r="B40" s="201" t="s">
        <v>29</v>
      </c>
      <c r="C40" s="62" t="s">
        <v>1118</v>
      </c>
      <c r="D40" s="968">
        <v>434</v>
      </c>
      <c r="E40" s="969"/>
    </row>
    <row r="41" spans="1:5" s="22" customFormat="1" x14ac:dyDescent="0.2">
      <c r="A41" s="62" t="s">
        <v>30</v>
      </c>
      <c r="B41" s="201" t="s">
        <v>31</v>
      </c>
      <c r="C41" s="62" t="s">
        <v>32</v>
      </c>
      <c r="D41" s="968">
        <v>93033</v>
      </c>
      <c r="E41" s="969"/>
    </row>
    <row r="42" spans="1:5" s="22" customFormat="1" x14ac:dyDescent="0.2">
      <c r="A42" s="62" t="s">
        <v>33</v>
      </c>
      <c r="B42" s="201" t="s">
        <v>34</v>
      </c>
      <c r="C42" s="62" t="s">
        <v>35</v>
      </c>
      <c r="D42" s="968" t="s">
        <v>36</v>
      </c>
      <c r="E42" s="969"/>
    </row>
    <row r="43" spans="1:5" s="22" customFormat="1" x14ac:dyDescent="0.2">
      <c r="A43" s="62" t="s">
        <v>37</v>
      </c>
      <c r="B43" s="201" t="s">
        <v>38</v>
      </c>
      <c r="C43" s="62" t="s">
        <v>39</v>
      </c>
      <c r="D43" s="968">
        <v>2</v>
      </c>
      <c r="E43" s="969"/>
    </row>
    <row r="44" spans="1:5" s="22" customFormat="1" ht="27" customHeight="1" x14ac:dyDescent="0.2">
      <c r="A44" s="202" t="s">
        <v>40</v>
      </c>
      <c r="B44" s="203" t="s">
        <v>41</v>
      </c>
      <c r="C44" s="204" t="s">
        <v>42</v>
      </c>
      <c r="D44" s="970" t="s">
        <v>143</v>
      </c>
      <c r="E44" s="971"/>
    </row>
  </sheetData>
  <mergeCells count="13">
    <mergeCell ref="D43:E43"/>
    <mergeCell ref="D44:E44"/>
    <mergeCell ref="D38:E38"/>
    <mergeCell ref="D39:E39"/>
    <mergeCell ref="D40:E40"/>
    <mergeCell ref="D41:E41"/>
    <mergeCell ref="D42:E42"/>
    <mergeCell ref="A4:A8"/>
    <mergeCell ref="A14:A17"/>
    <mergeCell ref="A18:A21"/>
    <mergeCell ref="A22:A24"/>
    <mergeCell ref="A25:A26"/>
    <mergeCell ref="A11:A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"/>
  <sheetViews>
    <sheetView topLeftCell="A19" workbookViewId="0">
      <selection activeCell="A26" activeCellId="1" sqref="A1:I1 A26:I26"/>
    </sheetView>
  </sheetViews>
  <sheetFormatPr defaultRowHeight="12.75" x14ac:dyDescent="0.2"/>
  <cols>
    <col min="1" max="1" width="10.85546875" style="1" customWidth="1"/>
    <col min="2" max="3" width="10" style="1" customWidth="1"/>
    <col min="4" max="7" width="9.42578125" style="1" customWidth="1"/>
    <col min="8" max="8" width="9.140625" style="1" customWidth="1"/>
    <col min="9" max="9" width="10.7109375" style="1" customWidth="1"/>
    <col min="10" max="16384" width="9.140625" style="1"/>
  </cols>
  <sheetData>
    <row r="1" spans="1:9" ht="33.75" customHeight="1" x14ac:dyDescent="0.25">
      <c r="A1" s="974" t="s">
        <v>1757</v>
      </c>
      <c r="B1" s="974"/>
      <c r="C1" s="974"/>
      <c r="D1" s="974"/>
      <c r="E1" s="974"/>
      <c r="F1" s="974"/>
      <c r="G1" s="974"/>
      <c r="H1" s="974"/>
      <c r="I1" s="974"/>
    </row>
    <row r="3" spans="1:9" ht="38.25" customHeight="1" x14ac:dyDescent="0.2">
      <c r="A3" s="764"/>
      <c r="B3" s="766">
        <v>44197</v>
      </c>
      <c r="C3" s="766">
        <v>44561</v>
      </c>
      <c r="D3" s="827" t="s">
        <v>136</v>
      </c>
      <c r="E3" s="824" t="s">
        <v>1759</v>
      </c>
      <c r="F3" s="824" t="s">
        <v>1758</v>
      </c>
    </row>
    <row r="4" spans="1:9" x14ac:dyDescent="0.2">
      <c r="A4" s="460" t="s">
        <v>382</v>
      </c>
      <c r="B4" s="836">
        <v>59641488</v>
      </c>
      <c r="C4" s="836">
        <v>59257566</v>
      </c>
      <c r="D4" s="847">
        <f>(C4-B4)/B4*100</f>
        <v>-0.64371633383794846</v>
      </c>
      <c r="E4" s="836">
        <f>C4-B4</f>
        <v>-383922</v>
      </c>
      <c r="F4" s="846">
        <f>C$7/C4*100</f>
        <v>8.7023486587349874E-2</v>
      </c>
    </row>
    <row r="5" spans="1:9" x14ac:dyDescent="0.2">
      <c r="A5" s="460" t="s">
        <v>1333</v>
      </c>
      <c r="B5" s="836">
        <v>1206216</v>
      </c>
      <c r="C5" s="836">
        <v>1198753</v>
      </c>
      <c r="D5" s="847">
        <f>(C5-B5)/B5*100</f>
        <v>-0.61871173985422179</v>
      </c>
      <c r="E5" s="836">
        <f>C5-B5</f>
        <v>-7463</v>
      </c>
      <c r="F5" s="846">
        <f>C$7/C5*100</f>
        <v>4.3018036242662161</v>
      </c>
    </row>
    <row r="6" spans="1:9" x14ac:dyDescent="0.2">
      <c r="A6" s="460" t="s">
        <v>1793</v>
      </c>
      <c r="B6" s="836">
        <v>310502</v>
      </c>
      <c r="C6" s="836">
        <v>309058</v>
      </c>
      <c r="D6" s="847">
        <f>(C6-B6)/B6*100</f>
        <v>-0.46505336519571533</v>
      </c>
      <c r="E6" s="836">
        <f>C6-B6</f>
        <v>-1444</v>
      </c>
      <c r="F6" s="846">
        <f>C$7/C6*100</f>
        <v>16.685541225271631</v>
      </c>
    </row>
    <row r="7" spans="1:9" x14ac:dyDescent="0.2">
      <c r="A7" s="460" t="s">
        <v>31</v>
      </c>
      <c r="B7" s="836">
        <v>51733</v>
      </c>
      <c r="C7" s="836">
        <v>51568</v>
      </c>
      <c r="D7" s="847">
        <f>(C7-B7)/B7*100</f>
        <v>-0.31894535402934299</v>
      </c>
      <c r="E7" s="836">
        <f>C7-B7</f>
        <v>-165</v>
      </c>
      <c r="F7" s="846">
        <f>C$7/C7*100</f>
        <v>100</v>
      </c>
    </row>
    <row r="9" spans="1:9" ht="15" x14ac:dyDescent="0.25">
      <c r="A9" s="973" t="s">
        <v>1760</v>
      </c>
      <c r="B9" s="973"/>
      <c r="C9" s="973"/>
      <c r="D9" s="973"/>
      <c r="E9" s="973"/>
      <c r="F9" s="973"/>
      <c r="G9" s="973"/>
      <c r="H9" s="973"/>
      <c r="I9" s="973"/>
    </row>
    <row r="26" spans="1:9" ht="15" x14ac:dyDescent="0.25">
      <c r="A26" s="974" t="s">
        <v>1794</v>
      </c>
      <c r="B26" s="974"/>
      <c r="C26" s="974"/>
      <c r="D26" s="974"/>
      <c r="E26" s="974"/>
      <c r="F26" s="974"/>
      <c r="G26" s="974"/>
      <c r="H26" s="974"/>
      <c r="I26" s="974"/>
    </row>
    <row r="28" spans="1:9" s="46" customFormat="1" ht="49.5" customHeight="1" x14ac:dyDescent="0.2">
      <c r="A28" s="826" t="s">
        <v>379</v>
      </c>
      <c r="B28" s="827" t="s">
        <v>1788</v>
      </c>
      <c r="C28" s="827" t="s">
        <v>1789</v>
      </c>
      <c r="D28" s="827" t="s">
        <v>277</v>
      </c>
      <c r="E28" s="827" t="s">
        <v>139</v>
      </c>
      <c r="F28" s="827" t="s">
        <v>2</v>
      </c>
      <c r="G28" s="827" t="s">
        <v>1790</v>
      </c>
      <c r="H28" s="827" t="s">
        <v>1791</v>
      </c>
      <c r="I28" s="827" t="s">
        <v>1792</v>
      </c>
    </row>
    <row r="29" spans="1:9" s="394" customFormat="1" ht="22.5" customHeight="1" x14ac:dyDescent="0.2">
      <c r="A29" s="972" t="s">
        <v>494</v>
      </c>
      <c r="B29" s="972"/>
      <c r="C29" s="972"/>
      <c r="D29" s="972"/>
      <c r="E29" s="972"/>
      <c r="F29" s="972"/>
      <c r="G29" s="972"/>
      <c r="H29" s="972"/>
      <c r="I29" s="972"/>
    </row>
    <row r="30" spans="1:9" x14ac:dyDescent="0.2">
      <c r="A30" s="460" t="s">
        <v>1073</v>
      </c>
      <c r="B30" s="836">
        <v>51733</v>
      </c>
      <c r="C30" s="836">
        <v>28</v>
      </c>
      <c r="D30" s="836">
        <v>58</v>
      </c>
      <c r="E30" s="836">
        <v>-30</v>
      </c>
      <c r="F30" s="836">
        <v>418</v>
      </c>
      <c r="G30" s="836">
        <v>145</v>
      </c>
      <c r="H30" s="836">
        <v>273</v>
      </c>
      <c r="I30" s="836">
        <v>51976</v>
      </c>
    </row>
    <row r="31" spans="1:9" x14ac:dyDescent="0.2">
      <c r="A31" s="460" t="s">
        <v>54</v>
      </c>
      <c r="B31" s="836">
        <v>51976</v>
      </c>
      <c r="C31" s="836">
        <v>22</v>
      </c>
      <c r="D31" s="836">
        <v>48</v>
      </c>
      <c r="E31" s="836">
        <v>-26</v>
      </c>
      <c r="F31" s="836">
        <v>167</v>
      </c>
      <c r="G31" s="836">
        <v>161</v>
      </c>
      <c r="H31" s="836">
        <v>6</v>
      </c>
      <c r="I31" s="836">
        <v>51956</v>
      </c>
    </row>
    <row r="32" spans="1:9" x14ac:dyDescent="0.2">
      <c r="A32" s="460" t="s">
        <v>55</v>
      </c>
      <c r="B32" s="836">
        <v>51956</v>
      </c>
      <c r="C32" s="836">
        <v>35</v>
      </c>
      <c r="D32" s="836">
        <v>74</v>
      </c>
      <c r="E32" s="836">
        <v>-39</v>
      </c>
      <c r="F32" s="836">
        <v>126</v>
      </c>
      <c r="G32" s="836">
        <v>141</v>
      </c>
      <c r="H32" s="836">
        <v>-15</v>
      </c>
      <c r="I32" s="836">
        <v>51902</v>
      </c>
    </row>
    <row r="33" spans="1:10" x14ac:dyDescent="0.2">
      <c r="A33" s="460" t="s">
        <v>56</v>
      </c>
      <c r="B33" s="836">
        <v>51902</v>
      </c>
      <c r="C33" s="836">
        <v>18</v>
      </c>
      <c r="D33" s="836">
        <v>53</v>
      </c>
      <c r="E33" s="836">
        <v>-35</v>
      </c>
      <c r="F33" s="836">
        <v>92</v>
      </c>
      <c r="G33" s="836">
        <v>112</v>
      </c>
      <c r="H33" s="836">
        <v>-20</v>
      </c>
      <c r="I33" s="836">
        <v>51847</v>
      </c>
    </row>
    <row r="34" spans="1:10" x14ac:dyDescent="0.2">
      <c r="A34" s="460" t="s">
        <v>57</v>
      </c>
      <c r="B34" s="836">
        <v>51847</v>
      </c>
      <c r="C34" s="836">
        <v>28</v>
      </c>
      <c r="D34" s="836">
        <v>41</v>
      </c>
      <c r="E34" s="836">
        <v>-13</v>
      </c>
      <c r="F34" s="836">
        <v>168</v>
      </c>
      <c r="G34" s="836">
        <v>140</v>
      </c>
      <c r="H34" s="836">
        <v>28</v>
      </c>
      <c r="I34" s="836">
        <v>51862</v>
      </c>
    </row>
    <row r="35" spans="1:10" x14ac:dyDescent="0.2">
      <c r="A35" s="460" t="s">
        <v>58</v>
      </c>
      <c r="B35" s="836">
        <v>51862</v>
      </c>
      <c r="C35" s="836">
        <v>26</v>
      </c>
      <c r="D35" s="836">
        <v>40</v>
      </c>
      <c r="E35" s="836">
        <v>-14</v>
      </c>
      <c r="F35" s="836">
        <v>132</v>
      </c>
      <c r="G35" s="836">
        <v>190</v>
      </c>
      <c r="H35" s="836">
        <v>-58</v>
      </c>
      <c r="I35" s="836">
        <v>51790</v>
      </c>
    </row>
    <row r="36" spans="1:10" x14ac:dyDescent="0.2">
      <c r="A36" s="460" t="s">
        <v>60</v>
      </c>
      <c r="B36" s="836">
        <v>51790</v>
      </c>
      <c r="C36" s="836">
        <v>29</v>
      </c>
      <c r="D36" s="836">
        <v>35</v>
      </c>
      <c r="E36" s="836">
        <v>-6</v>
      </c>
      <c r="F36" s="836">
        <v>227</v>
      </c>
      <c r="G36" s="836">
        <v>189</v>
      </c>
      <c r="H36" s="836">
        <v>38</v>
      </c>
      <c r="I36" s="836">
        <v>51822</v>
      </c>
    </row>
    <row r="37" spans="1:10" x14ac:dyDescent="0.2">
      <c r="A37" s="460" t="s">
        <v>1260</v>
      </c>
      <c r="B37" s="836">
        <v>51822</v>
      </c>
      <c r="C37" s="836">
        <v>31</v>
      </c>
      <c r="D37" s="836">
        <v>48</v>
      </c>
      <c r="E37" s="836">
        <v>-17</v>
      </c>
      <c r="F37" s="836">
        <v>159</v>
      </c>
      <c r="G37" s="836">
        <v>168</v>
      </c>
      <c r="H37" s="836">
        <v>-9</v>
      </c>
      <c r="I37" s="836">
        <v>51796</v>
      </c>
    </row>
    <row r="38" spans="1:10" x14ac:dyDescent="0.2">
      <c r="A38" s="460" t="s">
        <v>61</v>
      </c>
      <c r="B38" s="836">
        <v>51796</v>
      </c>
      <c r="C38" s="836">
        <v>34</v>
      </c>
      <c r="D38" s="836">
        <v>35</v>
      </c>
      <c r="E38" s="836">
        <v>-1</v>
      </c>
      <c r="F38" s="836">
        <v>112</v>
      </c>
      <c r="G38" s="836">
        <v>149</v>
      </c>
      <c r="H38" s="836">
        <v>-37</v>
      </c>
      <c r="I38" s="836">
        <v>51758</v>
      </c>
    </row>
    <row r="39" spans="1:10" x14ac:dyDescent="0.2">
      <c r="A39" s="460" t="s">
        <v>62</v>
      </c>
      <c r="B39" s="836">
        <v>51758</v>
      </c>
      <c r="C39" s="836">
        <v>27</v>
      </c>
      <c r="D39" s="836">
        <v>68</v>
      </c>
      <c r="E39" s="836">
        <v>-41</v>
      </c>
      <c r="F39" s="836">
        <v>225</v>
      </c>
      <c r="G39" s="836">
        <v>242</v>
      </c>
      <c r="H39" s="836">
        <v>-17</v>
      </c>
      <c r="I39" s="836">
        <v>51700</v>
      </c>
    </row>
    <row r="40" spans="1:10" x14ac:dyDescent="0.2">
      <c r="A40" s="460" t="s">
        <v>63</v>
      </c>
      <c r="B40" s="836">
        <v>51700</v>
      </c>
      <c r="C40" s="836">
        <v>23</v>
      </c>
      <c r="D40" s="836">
        <v>65</v>
      </c>
      <c r="E40" s="836">
        <v>-42</v>
      </c>
      <c r="F40" s="836">
        <v>148</v>
      </c>
      <c r="G40" s="836">
        <v>232</v>
      </c>
      <c r="H40" s="836">
        <v>-84</v>
      </c>
      <c r="I40" s="836">
        <v>51574</v>
      </c>
    </row>
    <row r="41" spans="1:10" x14ac:dyDescent="0.2">
      <c r="A41" s="460" t="s">
        <v>64</v>
      </c>
      <c r="B41" s="836">
        <v>51574</v>
      </c>
      <c r="C41" s="836">
        <v>27</v>
      </c>
      <c r="D41" s="836">
        <v>58</v>
      </c>
      <c r="E41" s="836">
        <v>-31</v>
      </c>
      <c r="F41" s="836">
        <v>204</v>
      </c>
      <c r="G41" s="836">
        <v>179</v>
      </c>
      <c r="H41" s="836">
        <v>25</v>
      </c>
      <c r="I41" s="836">
        <v>51568</v>
      </c>
    </row>
    <row r="42" spans="1:10" s="9" customFormat="1" x14ac:dyDescent="0.2">
      <c r="A42" s="469" t="s">
        <v>494</v>
      </c>
      <c r="B42" s="837">
        <v>51733</v>
      </c>
      <c r="C42" s="837">
        <f t="shared" ref="C42:H42" si="0">SUM(C30:C41)</f>
        <v>328</v>
      </c>
      <c r="D42" s="837">
        <f t="shared" si="0"/>
        <v>623</v>
      </c>
      <c r="E42" s="837">
        <f t="shared" si="0"/>
        <v>-295</v>
      </c>
      <c r="F42" s="837">
        <f t="shared" si="0"/>
        <v>2178</v>
      </c>
      <c r="G42" s="837">
        <f t="shared" si="0"/>
        <v>2048</v>
      </c>
      <c r="H42" s="837">
        <f t="shared" si="0"/>
        <v>130</v>
      </c>
      <c r="I42" s="837">
        <v>51568</v>
      </c>
      <c r="J42" s="611"/>
    </row>
    <row r="43" spans="1:10" x14ac:dyDescent="0.2">
      <c r="A43" s="348" t="s">
        <v>275</v>
      </c>
      <c r="B43" s="834"/>
      <c r="C43" s="834"/>
      <c r="D43" s="834"/>
      <c r="E43" s="834"/>
      <c r="F43" s="834"/>
      <c r="G43" s="834"/>
      <c r="H43" s="834"/>
      <c r="I43" s="834"/>
    </row>
    <row r="44" spans="1:10" x14ac:dyDescent="0.2">
      <c r="B44" s="834"/>
      <c r="C44" s="834"/>
      <c r="D44" s="834"/>
      <c r="E44" s="834"/>
      <c r="F44" s="834"/>
      <c r="G44" s="834"/>
      <c r="H44" s="834"/>
      <c r="I44" s="834"/>
    </row>
  </sheetData>
  <mergeCells count="4">
    <mergeCell ref="A29:I29"/>
    <mergeCell ref="A9:I9"/>
    <mergeCell ref="A1:I1"/>
    <mergeCell ref="A26:I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2"/>
  <sheetViews>
    <sheetView zoomScaleNormal="100" workbookViewId="0">
      <selection activeCell="A26" activeCellId="1" sqref="A1:I1 A26:I26"/>
    </sheetView>
  </sheetViews>
  <sheetFormatPr defaultColWidth="9.140625" defaultRowHeight="12.75" x14ac:dyDescent="0.2"/>
  <cols>
    <col min="1" max="1" width="11.140625" style="22" customWidth="1"/>
    <col min="2" max="7" width="9" style="22" customWidth="1"/>
    <col min="8" max="1022" width="11.5703125" style="22"/>
    <col min="1023" max="16384" width="9.140625" style="22"/>
  </cols>
  <sheetData>
    <row r="1" spans="1:9" s="1" customFormat="1" ht="30.75" customHeight="1" x14ac:dyDescent="0.25">
      <c r="A1" s="974" t="s">
        <v>1828</v>
      </c>
      <c r="B1" s="974"/>
      <c r="C1" s="974"/>
      <c r="D1" s="974"/>
      <c r="E1" s="974"/>
      <c r="F1" s="974"/>
      <c r="G1" s="974"/>
      <c r="H1" s="974"/>
      <c r="I1" s="974"/>
    </row>
    <row r="2" spans="1:9" s="1" customFormat="1" ht="15" x14ac:dyDescent="0.25">
      <c r="A2" s="825"/>
      <c r="B2" s="825"/>
      <c r="C2" s="825"/>
      <c r="D2" s="825"/>
      <c r="E2" s="825"/>
      <c r="F2" s="825"/>
      <c r="G2" s="825"/>
      <c r="H2" s="825"/>
      <c r="I2" s="825"/>
    </row>
    <row r="3" spans="1:9" s="46" customFormat="1" ht="49.5" customHeight="1" x14ac:dyDescent="0.2">
      <c r="A3" s="826" t="s">
        <v>379</v>
      </c>
      <c r="B3" s="827" t="s">
        <v>1788</v>
      </c>
      <c r="C3" s="827" t="s">
        <v>1789</v>
      </c>
      <c r="D3" s="827" t="s">
        <v>277</v>
      </c>
      <c r="E3" s="827" t="s">
        <v>139</v>
      </c>
      <c r="F3" s="827" t="s">
        <v>2</v>
      </c>
      <c r="G3" s="827" t="s">
        <v>1790</v>
      </c>
      <c r="H3" s="827" t="s">
        <v>1791</v>
      </c>
      <c r="I3" s="827" t="s">
        <v>1792</v>
      </c>
    </row>
    <row r="4" spans="1:9" s="394" customFormat="1" ht="22.5" customHeight="1" x14ac:dyDescent="0.2">
      <c r="A4" s="972" t="s">
        <v>1198</v>
      </c>
      <c r="B4" s="972"/>
      <c r="C4" s="972"/>
      <c r="D4" s="972"/>
      <c r="E4" s="972"/>
      <c r="F4" s="972"/>
      <c r="G4" s="972"/>
      <c r="H4" s="972"/>
      <c r="I4" s="972"/>
    </row>
    <row r="5" spans="1:9" s="1" customFormat="1" x14ac:dyDescent="0.2">
      <c r="A5" s="460" t="s">
        <v>1073</v>
      </c>
      <c r="B5" s="836">
        <v>24796</v>
      </c>
      <c r="C5" s="836">
        <v>9</v>
      </c>
      <c r="D5" s="836">
        <v>25</v>
      </c>
      <c r="E5" s="836">
        <v>-16</v>
      </c>
      <c r="F5" s="836">
        <v>219</v>
      </c>
      <c r="G5" s="836">
        <v>72</v>
      </c>
      <c r="H5" s="836">
        <v>147</v>
      </c>
      <c r="I5" s="836">
        <v>24927</v>
      </c>
    </row>
    <row r="6" spans="1:9" s="1" customFormat="1" x14ac:dyDescent="0.2">
      <c r="A6" s="460" t="s">
        <v>54</v>
      </c>
      <c r="B6" s="836">
        <v>24927</v>
      </c>
      <c r="C6" s="836">
        <v>11</v>
      </c>
      <c r="D6" s="836">
        <v>16</v>
      </c>
      <c r="E6" s="836">
        <v>-5</v>
      </c>
      <c r="F6" s="836">
        <v>82</v>
      </c>
      <c r="G6" s="836">
        <v>88</v>
      </c>
      <c r="H6" s="836">
        <v>-6</v>
      </c>
      <c r="I6" s="836">
        <v>24916</v>
      </c>
    </row>
    <row r="7" spans="1:9" s="1" customFormat="1" x14ac:dyDescent="0.2">
      <c r="A7" s="460" t="s">
        <v>55</v>
      </c>
      <c r="B7" s="836">
        <v>24916</v>
      </c>
      <c r="C7" s="836">
        <v>19</v>
      </c>
      <c r="D7" s="836">
        <v>31</v>
      </c>
      <c r="E7" s="836">
        <v>-12</v>
      </c>
      <c r="F7" s="836">
        <v>61</v>
      </c>
      <c r="G7" s="836">
        <v>69</v>
      </c>
      <c r="H7" s="836">
        <v>-8</v>
      </c>
      <c r="I7" s="836">
        <v>24896</v>
      </c>
    </row>
    <row r="8" spans="1:9" s="1" customFormat="1" x14ac:dyDescent="0.2">
      <c r="A8" s="460" t="s">
        <v>56</v>
      </c>
      <c r="B8" s="836">
        <v>24896</v>
      </c>
      <c r="C8" s="836">
        <v>8</v>
      </c>
      <c r="D8" s="836">
        <v>29</v>
      </c>
      <c r="E8" s="836">
        <v>-21</v>
      </c>
      <c r="F8" s="836">
        <v>48</v>
      </c>
      <c r="G8" s="836">
        <v>67</v>
      </c>
      <c r="H8" s="836">
        <v>-19</v>
      </c>
      <c r="I8" s="836">
        <v>24856</v>
      </c>
    </row>
    <row r="9" spans="1:9" s="1" customFormat="1" x14ac:dyDescent="0.2">
      <c r="A9" s="460" t="s">
        <v>57</v>
      </c>
      <c r="B9" s="836">
        <v>24856</v>
      </c>
      <c r="C9" s="836">
        <v>12</v>
      </c>
      <c r="D9" s="836">
        <v>23</v>
      </c>
      <c r="E9" s="836">
        <v>-11</v>
      </c>
      <c r="F9" s="836">
        <v>79</v>
      </c>
      <c r="G9" s="836">
        <v>70</v>
      </c>
      <c r="H9" s="836">
        <v>9</v>
      </c>
      <c r="I9" s="836">
        <v>24854</v>
      </c>
    </row>
    <row r="10" spans="1:9" s="1" customFormat="1" x14ac:dyDescent="0.2">
      <c r="A10" s="460" t="s">
        <v>58</v>
      </c>
      <c r="B10" s="836">
        <v>24854</v>
      </c>
      <c r="C10" s="836">
        <v>12</v>
      </c>
      <c r="D10" s="836">
        <v>19</v>
      </c>
      <c r="E10" s="836">
        <v>-7</v>
      </c>
      <c r="F10" s="836">
        <v>58</v>
      </c>
      <c r="G10" s="836">
        <v>105</v>
      </c>
      <c r="H10" s="836">
        <v>-47</v>
      </c>
      <c r="I10" s="836">
        <v>24800</v>
      </c>
    </row>
    <row r="11" spans="1:9" s="1" customFormat="1" x14ac:dyDescent="0.2">
      <c r="A11" s="460" t="s">
        <v>60</v>
      </c>
      <c r="B11" s="836">
        <v>24800</v>
      </c>
      <c r="C11" s="836">
        <v>15</v>
      </c>
      <c r="D11" s="836">
        <v>20</v>
      </c>
      <c r="E11" s="836">
        <v>-5</v>
      </c>
      <c r="F11" s="836">
        <v>114</v>
      </c>
      <c r="G11" s="836">
        <v>97</v>
      </c>
      <c r="H11" s="836">
        <v>17</v>
      </c>
      <c r="I11" s="836">
        <v>24812</v>
      </c>
    </row>
    <row r="12" spans="1:9" s="1" customFormat="1" x14ac:dyDescent="0.2">
      <c r="A12" s="460" t="s">
        <v>1260</v>
      </c>
      <c r="B12" s="836">
        <v>24812</v>
      </c>
      <c r="C12" s="836">
        <v>13</v>
      </c>
      <c r="D12" s="836">
        <v>26</v>
      </c>
      <c r="E12" s="836">
        <v>-13</v>
      </c>
      <c r="F12" s="836">
        <v>67</v>
      </c>
      <c r="G12" s="836">
        <v>98</v>
      </c>
      <c r="H12" s="836">
        <v>-31</v>
      </c>
      <c r="I12" s="836">
        <v>24768</v>
      </c>
    </row>
    <row r="13" spans="1:9" s="1" customFormat="1" x14ac:dyDescent="0.2">
      <c r="A13" s="460" t="s">
        <v>61</v>
      </c>
      <c r="B13" s="836">
        <v>24768</v>
      </c>
      <c r="C13" s="836">
        <v>17</v>
      </c>
      <c r="D13" s="836">
        <v>14</v>
      </c>
      <c r="E13" s="836">
        <v>3</v>
      </c>
      <c r="F13" s="836">
        <v>64</v>
      </c>
      <c r="G13" s="836">
        <v>70</v>
      </c>
      <c r="H13" s="836">
        <v>-6</v>
      </c>
      <c r="I13" s="836">
        <v>24765</v>
      </c>
    </row>
    <row r="14" spans="1:9" s="1" customFormat="1" x14ac:dyDescent="0.2">
      <c r="A14" s="460" t="s">
        <v>62</v>
      </c>
      <c r="B14" s="836">
        <v>24765</v>
      </c>
      <c r="C14" s="836">
        <v>11</v>
      </c>
      <c r="D14" s="836">
        <v>32</v>
      </c>
      <c r="E14" s="836">
        <v>-21</v>
      </c>
      <c r="F14" s="836">
        <v>127</v>
      </c>
      <c r="G14" s="836">
        <v>113</v>
      </c>
      <c r="H14" s="836">
        <v>14</v>
      </c>
      <c r="I14" s="836">
        <v>24758</v>
      </c>
    </row>
    <row r="15" spans="1:9" s="1" customFormat="1" x14ac:dyDescent="0.2">
      <c r="A15" s="460" t="s">
        <v>63</v>
      </c>
      <c r="B15" s="836">
        <v>24758</v>
      </c>
      <c r="C15" s="836">
        <v>11</v>
      </c>
      <c r="D15" s="836">
        <v>42</v>
      </c>
      <c r="E15" s="836">
        <v>-31</v>
      </c>
      <c r="F15" s="836">
        <v>81</v>
      </c>
      <c r="G15" s="836">
        <v>124</v>
      </c>
      <c r="H15" s="836">
        <v>-43</v>
      </c>
      <c r="I15" s="836">
        <v>24684</v>
      </c>
    </row>
    <row r="16" spans="1:9" s="1" customFormat="1" x14ac:dyDescent="0.2">
      <c r="A16" s="460" t="s">
        <v>64</v>
      </c>
      <c r="B16" s="836">
        <v>24684</v>
      </c>
      <c r="C16" s="836">
        <v>11</v>
      </c>
      <c r="D16" s="836">
        <v>33</v>
      </c>
      <c r="E16" s="836">
        <v>-22</v>
      </c>
      <c r="F16" s="836">
        <v>107</v>
      </c>
      <c r="G16" s="836">
        <v>101</v>
      </c>
      <c r="H16" s="836">
        <v>6</v>
      </c>
      <c r="I16" s="836">
        <v>24668</v>
      </c>
    </row>
    <row r="17" spans="1:10" s="9" customFormat="1" x14ac:dyDescent="0.2">
      <c r="A17" s="469" t="s">
        <v>494</v>
      </c>
      <c r="B17" s="837">
        <v>24796</v>
      </c>
      <c r="C17" s="837">
        <f t="shared" ref="C17:H17" si="0">SUM(C5:C16)</f>
        <v>149</v>
      </c>
      <c r="D17" s="837">
        <f t="shared" si="0"/>
        <v>310</v>
      </c>
      <c r="E17" s="837">
        <f t="shared" si="0"/>
        <v>-161</v>
      </c>
      <c r="F17" s="837">
        <f t="shared" si="0"/>
        <v>1107</v>
      </c>
      <c r="G17" s="837">
        <f t="shared" si="0"/>
        <v>1074</v>
      </c>
      <c r="H17" s="837">
        <f t="shared" si="0"/>
        <v>33</v>
      </c>
      <c r="I17" s="837">
        <v>24668</v>
      </c>
      <c r="J17" s="611"/>
    </row>
    <row r="18" spans="1:10" s="394" customFormat="1" ht="22.5" customHeight="1" x14ac:dyDescent="0.2">
      <c r="A18" s="976" t="s">
        <v>152</v>
      </c>
      <c r="B18" s="976"/>
      <c r="C18" s="976"/>
      <c r="D18" s="976"/>
      <c r="E18" s="976"/>
      <c r="F18" s="976"/>
      <c r="G18" s="976"/>
      <c r="H18" s="976"/>
      <c r="I18" s="976"/>
    </row>
    <row r="19" spans="1:10" s="1" customFormat="1" x14ac:dyDescent="0.2">
      <c r="A19" s="460" t="s">
        <v>1073</v>
      </c>
      <c r="B19" s="836">
        <v>26937</v>
      </c>
      <c r="C19" s="836">
        <v>19</v>
      </c>
      <c r="D19" s="836">
        <v>33</v>
      </c>
      <c r="E19" s="836">
        <v>-14</v>
      </c>
      <c r="F19" s="836">
        <v>199</v>
      </c>
      <c r="G19" s="836">
        <v>73</v>
      </c>
      <c r="H19" s="836">
        <v>126</v>
      </c>
      <c r="I19" s="836">
        <v>27049</v>
      </c>
    </row>
    <row r="20" spans="1:10" s="1" customFormat="1" x14ac:dyDescent="0.2">
      <c r="A20" s="460" t="s">
        <v>54</v>
      </c>
      <c r="B20" s="836">
        <v>27049</v>
      </c>
      <c r="C20" s="836">
        <v>11</v>
      </c>
      <c r="D20" s="836">
        <v>32</v>
      </c>
      <c r="E20" s="836">
        <v>-21</v>
      </c>
      <c r="F20" s="836">
        <v>85</v>
      </c>
      <c r="G20" s="836">
        <v>73</v>
      </c>
      <c r="H20" s="836">
        <v>12</v>
      </c>
      <c r="I20" s="836">
        <v>27040</v>
      </c>
    </row>
    <row r="21" spans="1:10" s="1" customFormat="1" x14ac:dyDescent="0.2">
      <c r="A21" s="460" t="s">
        <v>55</v>
      </c>
      <c r="B21" s="836">
        <v>27040</v>
      </c>
      <c r="C21" s="836">
        <v>16</v>
      </c>
      <c r="D21" s="836">
        <v>43</v>
      </c>
      <c r="E21" s="836">
        <v>-27</v>
      </c>
      <c r="F21" s="836">
        <v>65</v>
      </c>
      <c r="G21" s="836">
        <v>72</v>
      </c>
      <c r="H21" s="836">
        <v>-7</v>
      </c>
      <c r="I21" s="836">
        <v>27006</v>
      </c>
    </row>
    <row r="22" spans="1:10" s="1" customFormat="1" x14ac:dyDescent="0.2">
      <c r="A22" s="460" t="s">
        <v>56</v>
      </c>
      <c r="B22" s="836">
        <v>27006</v>
      </c>
      <c r="C22" s="836">
        <v>10</v>
      </c>
      <c r="D22" s="836">
        <v>24</v>
      </c>
      <c r="E22" s="836">
        <v>-14</v>
      </c>
      <c r="F22" s="836">
        <v>44</v>
      </c>
      <c r="G22" s="836">
        <v>45</v>
      </c>
      <c r="H22" s="836">
        <v>-1</v>
      </c>
      <c r="I22" s="836">
        <v>26991</v>
      </c>
    </row>
    <row r="23" spans="1:10" s="1" customFormat="1" x14ac:dyDescent="0.2">
      <c r="A23" s="460" t="s">
        <v>57</v>
      </c>
      <c r="B23" s="836">
        <v>26991</v>
      </c>
      <c r="C23" s="836">
        <v>16</v>
      </c>
      <c r="D23" s="836">
        <v>18</v>
      </c>
      <c r="E23" s="836">
        <v>-2</v>
      </c>
      <c r="F23" s="836">
        <v>89</v>
      </c>
      <c r="G23" s="836">
        <v>70</v>
      </c>
      <c r="H23" s="836">
        <v>19</v>
      </c>
      <c r="I23" s="836">
        <v>27008</v>
      </c>
    </row>
    <row r="24" spans="1:10" s="1" customFormat="1" x14ac:dyDescent="0.2">
      <c r="A24" s="460" t="s">
        <v>58</v>
      </c>
      <c r="B24" s="836">
        <v>27008</v>
      </c>
      <c r="C24" s="836">
        <v>14</v>
      </c>
      <c r="D24" s="836">
        <v>21</v>
      </c>
      <c r="E24" s="836">
        <v>-7</v>
      </c>
      <c r="F24" s="836">
        <v>74</v>
      </c>
      <c r="G24" s="836">
        <v>85</v>
      </c>
      <c r="H24" s="836">
        <v>-11</v>
      </c>
      <c r="I24" s="836">
        <v>26990</v>
      </c>
    </row>
    <row r="25" spans="1:10" s="1" customFormat="1" x14ac:dyDescent="0.2">
      <c r="A25" s="460" t="s">
        <v>60</v>
      </c>
      <c r="B25" s="836">
        <v>26990</v>
      </c>
      <c r="C25" s="836">
        <v>14</v>
      </c>
      <c r="D25" s="836">
        <v>15</v>
      </c>
      <c r="E25" s="836">
        <v>-1</v>
      </c>
      <c r="F25" s="836">
        <v>113</v>
      </c>
      <c r="G25" s="836">
        <v>92</v>
      </c>
      <c r="H25" s="836">
        <v>21</v>
      </c>
      <c r="I25" s="836">
        <v>27010</v>
      </c>
    </row>
    <row r="26" spans="1:10" s="1" customFormat="1" x14ac:dyDescent="0.2">
      <c r="A26" s="460" t="s">
        <v>1260</v>
      </c>
      <c r="B26" s="836">
        <v>27010</v>
      </c>
      <c r="C26" s="836">
        <v>18</v>
      </c>
      <c r="D26" s="836">
        <v>22</v>
      </c>
      <c r="E26" s="836">
        <v>-4</v>
      </c>
      <c r="F26" s="836">
        <v>92</v>
      </c>
      <c r="G26" s="836">
        <v>70</v>
      </c>
      <c r="H26" s="836">
        <v>22</v>
      </c>
      <c r="I26" s="836">
        <v>27028</v>
      </c>
    </row>
    <row r="27" spans="1:10" s="1" customFormat="1" x14ac:dyDescent="0.2">
      <c r="A27" s="460" t="s">
        <v>61</v>
      </c>
      <c r="B27" s="836">
        <v>27028</v>
      </c>
      <c r="C27" s="836">
        <v>17</v>
      </c>
      <c r="D27" s="836">
        <v>21</v>
      </c>
      <c r="E27" s="836">
        <v>-4</v>
      </c>
      <c r="F27" s="836">
        <v>48</v>
      </c>
      <c r="G27" s="836">
        <v>79</v>
      </c>
      <c r="H27" s="836">
        <v>-31</v>
      </c>
      <c r="I27" s="836">
        <v>26993</v>
      </c>
    </row>
    <row r="28" spans="1:10" s="1" customFormat="1" x14ac:dyDescent="0.2">
      <c r="A28" s="460" t="s">
        <v>62</v>
      </c>
      <c r="B28" s="836">
        <v>26993</v>
      </c>
      <c r="C28" s="836">
        <v>16</v>
      </c>
      <c r="D28" s="836">
        <v>36</v>
      </c>
      <c r="E28" s="836">
        <v>-20</v>
      </c>
      <c r="F28" s="836">
        <v>98</v>
      </c>
      <c r="G28" s="836">
        <v>129</v>
      </c>
      <c r="H28" s="836">
        <v>-31</v>
      </c>
      <c r="I28" s="836">
        <v>26942</v>
      </c>
    </row>
    <row r="29" spans="1:10" s="1" customFormat="1" x14ac:dyDescent="0.2">
      <c r="A29" s="460" t="s">
        <v>63</v>
      </c>
      <c r="B29" s="836">
        <v>26942</v>
      </c>
      <c r="C29" s="836">
        <v>12</v>
      </c>
      <c r="D29" s="836">
        <v>23</v>
      </c>
      <c r="E29" s="836">
        <v>-11</v>
      </c>
      <c r="F29" s="836">
        <v>67</v>
      </c>
      <c r="G29" s="836">
        <v>108</v>
      </c>
      <c r="H29" s="836">
        <v>-41</v>
      </c>
      <c r="I29" s="836">
        <v>26890</v>
      </c>
    </row>
    <row r="30" spans="1:10" s="1" customFormat="1" x14ac:dyDescent="0.2">
      <c r="A30" s="460" t="s">
        <v>64</v>
      </c>
      <c r="B30" s="836">
        <v>26890</v>
      </c>
      <c r="C30" s="836">
        <v>16</v>
      </c>
      <c r="D30" s="836">
        <v>25</v>
      </c>
      <c r="E30" s="836">
        <v>-9</v>
      </c>
      <c r="F30" s="836">
        <v>97</v>
      </c>
      <c r="G30" s="836">
        <v>78</v>
      </c>
      <c r="H30" s="836">
        <v>19</v>
      </c>
      <c r="I30" s="836">
        <v>26900</v>
      </c>
    </row>
    <row r="31" spans="1:10" s="9" customFormat="1" x14ac:dyDescent="0.2">
      <c r="A31" s="469" t="s">
        <v>494</v>
      </c>
      <c r="B31" s="837">
        <v>26937</v>
      </c>
      <c r="C31" s="837">
        <f t="shared" ref="C31:H31" si="1">SUM(C19:C30)</f>
        <v>179</v>
      </c>
      <c r="D31" s="837">
        <f t="shared" si="1"/>
        <v>313</v>
      </c>
      <c r="E31" s="837">
        <f t="shared" si="1"/>
        <v>-134</v>
      </c>
      <c r="F31" s="837">
        <f t="shared" si="1"/>
        <v>1071</v>
      </c>
      <c r="G31" s="837">
        <f t="shared" si="1"/>
        <v>974</v>
      </c>
      <c r="H31" s="837">
        <f t="shared" si="1"/>
        <v>97</v>
      </c>
      <c r="I31" s="837">
        <v>26900</v>
      </c>
      <c r="J31" s="611"/>
    </row>
    <row r="34" spans="1:9" ht="28.5" customHeight="1" x14ac:dyDescent="0.25">
      <c r="A34" s="974" t="s">
        <v>1797</v>
      </c>
      <c r="B34" s="974"/>
      <c r="C34" s="974"/>
      <c r="D34" s="974"/>
      <c r="E34" s="974"/>
      <c r="F34" s="974"/>
      <c r="G34" s="974"/>
      <c r="H34" s="974"/>
      <c r="I34" s="974"/>
    </row>
    <row r="36" spans="1:9" s="1" customFormat="1" ht="21.75" customHeight="1" x14ac:dyDescent="0.2">
      <c r="A36" s="975" t="s">
        <v>1035</v>
      </c>
      <c r="B36" s="975"/>
      <c r="C36" s="975"/>
      <c r="D36" s="446" t="s">
        <v>132</v>
      </c>
      <c r="E36" s="446" t="s">
        <v>133</v>
      </c>
      <c r="F36" s="446" t="s">
        <v>46</v>
      </c>
    </row>
    <row r="37" spans="1:9" s="1" customFormat="1" ht="12.75" customHeight="1" x14ac:dyDescent="0.2">
      <c r="A37" s="977" t="s">
        <v>344</v>
      </c>
      <c r="B37" s="977"/>
      <c r="C37" s="977"/>
      <c r="D37" s="849">
        <v>3491</v>
      </c>
      <c r="E37" s="849">
        <v>3858</v>
      </c>
      <c r="F37" s="849">
        <v>7349</v>
      </c>
    </row>
    <row r="38" spans="1:9" s="1" customFormat="1" x14ac:dyDescent="0.2">
      <c r="A38" s="978" t="s">
        <v>276</v>
      </c>
      <c r="B38" s="978"/>
      <c r="C38" s="978"/>
      <c r="D38" s="454">
        <v>39</v>
      </c>
      <c r="E38" s="454">
        <v>54</v>
      </c>
      <c r="F38" s="454">
        <v>93</v>
      </c>
    </row>
    <row r="39" spans="1:9" s="1" customFormat="1" x14ac:dyDescent="0.2">
      <c r="A39" s="979" t="s">
        <v>277</v>
      </c>
      <c r="B39" s="979"/>
      <c r="C39" s="979"/>
      <c r="D39" s="60">
        <v>8</v>
      </c>
      <c r="E39" s="60">
        <v>8</v>
      </c>
      <c r="F39" s="60">
        <v>16</v>
      </c>
    </row>
    <row r="40" spans="1:9" s="1" customFormat="1" ht="12.75" customHeight="1" x14ac:dyDescent="0.2">
      <c r="A40" s="980" t="s">
        <v>343</v>
      </c>
      <c r="B40" s="980"/>
      <c r="C40" s="980"/>
      <c r="D40" s="436">
        <f>D38-D39</f>
        <v>31</v>
      </c>
      <c r="E40" s="455">
        <f>E38-E39</f>
        <v>46</v>
      </c>
      <c r="F40" s="436">
        <f>F38-F39</f>
        <v>77</v>
      </c>
    </row>
    <row r="41" spans="1:9" s="1" customFormat="1" x14ac:dyDescent="0.2">
      <c r="A41" s="982" t="s">
        <v>278</v>
      </c>
      <c r="B41" s="982"/>
      <c r="C41" s="982"/>
      <c r="D41" s="71">
        <v>170</v>
      </c>
      <c r="E41" s="454">
        <v>224</v>
      </c>
      <c r="F41" s="71">
        <v>394</v>
      </c>
    </row>
    <row r="42" spans="1:9" s="1" customFormat="1" ht="12.75" customHeight="1" x14ac:dyDescent="0.2">
      <c r="A42" s="979" t="s">
        <v>279</v>
      </c>
      <c r="B42" s="979"/>
      <c r="C42" s="979"/>
      <c r="D42" s="60">
        <v>171</v>
      </c>
      <c r="E42" s="60">
        <v>177</v>
      </c>
      <c r="F42" s="60">
        <v>348</v>
      </c>
    </row>
    <row r="43" spans="1:9" s="1" customFormat="1" ht="15" customHeight="1" x14ac:dyDescent="0.2">
      <c r="A43" s="983" t="s">
        <v>284</v>
      </c>
      <c r="B43" s="983"/>
      <c r="C43" s="983"/>
      <c r="D43" s="436">
        <f>D41-D42</f>
        <v>-1</v>
      </c>
      <c r="E43" s="436">
        <f>E41-E42</f>
        <v>47</v>
      </c>
      <c r="F43" s="436">
        <f>F41-F42</f>
        <v>46</v>
      </c>
    </row>
    <row r="44" spans="1:9" s="1" customFormat="1" x14ac:dyDescent="0.2">
      <c r="A44" s="978" t="s">
        <v>281</v>
      </c>
      <c r="B44" s="978"/>
      <c r="C44" s="978"/>
      <c r="D44" s="71">
        <v>147</v>
      </c>
      <c r="E44" s="71">
        <v>159</v>
      </c>
      <c r="F44" s="71">
        <v>306</v>
      </c>
    </row>
    <row r="45" spans="1:9" s="1" customFormat="1" x14ac:dyDescent="0.2">
      <c r="A45" s="979" t="s">
        <v>340</v>
      </c>
      <c r="B45" s="979"/>
      <c r="C45" s="979"/>
      <c r="D45" s="60">
        <v>14</v>
      </c>
      <c r="E45" s="60">
        <v>47</v>
      </c>
      <c r="F45" s="60">
        <v>61</v>
      </c>
    </row>
    <row r="46" spans="1:9" s="1" customFormat="1" ht="15" customHeight="1" x14ac:dyDescent="0.2">
      <c r="A46" s="983" t="s">
        <v>285</v>
      </c>
      <c r="B46" s="983"/>
      <c r="C46" s="983"/>
      <c r="D46" s="436">
        <f>D44-D45</f>
        <v>133</v>
      </c>
      <c r="E46" s="436">
        <f>E44-E45</f>
        <v>112</v>
      </c>
      <c r="F46" s="455">
        <f>F44-F45</f>
        <v>245</v>
      </c>
    </row>
    <row r="47" spans="1:9" s="1" customFormat="1" x14ac:dyDescent="0.2">
      <c r="A47" s="978" t="s">
        <v>280</v>
      </c>
      <c r="B47" s="978"/>
      <c r="C47" s="978"/>
      <c r="D47" s="71">
        <v>29</v>
      </c>
      <c r="E47" s="71">
        <v>25</v>
      </c>
      <c r="F47" s="454">
        <v>54</v>
      </c>
    </row>
    <row r="48" spans="1:9" s="1" customFormat="1" x14ac:dyDescent="0.2">
      <c r="A48" s="979" t="s">
        <v>282</v>
      </c>
      <c r="B48" s="979"/>
      <c r="C48" s="979"/>
      <c r="D48" s="60">
        <v>132</v>
      </c>
      <c r="E48" s="60">
        <v>76</v>
      </c>
      <c r="F48" s="60">
        <v>208</v>
      </c>
    </row>
    <row r="49" spans="1:6" s="1" customFormat="1" ht="15" customHeight="1" x14ac:dyDescent="0.2">
      <c r="A49" s="980" t="s">
        <v>286</v>
      </c>
      <c r="B49" s="980"/>
      <c r="C49" s="980"/>
      <c r="D49" s="456">
        <f>D47-D48</f>
        <v>-103</v>
      </c>
      <c r="E49" s="329">
        <f>E47-E48</f>
        <v>-51</v>
      </c>
      <c r="F49" s="456">
        <f>F47-F48</f>
        <v>-154</v>
      </c>
    </row>
    <row r="50" spans="1:6" s="1" customFormat="1" ht="12.75" customHeight="1" x14ac:dyDescent="0.2">
      <c r="A50" s="977" t="s">
        <v>341</v>
      </c>
      <c r="B50" s="977"/>
      <c r="C50" s="977"/>
      <c r="D50" s="457">
        <v>122</v>
      </c>
      <c r="E50" s="457">
        <v>144</v>
      </c>
      <c r="F50" s="457">
        <v>266</v>
      </c>
    </row>
    <row r="51" spans="1:6" s="1" customFormat="1" x14ac:dyDescent="0.2">
      <c r="A51" s="981" t="s">
        <v>342</v>
      </c>
      <c r="B51" s="981"/>
      <c r="C51" s="981"/>
      <c r="D51" s="457">
        <v>3429</v>
      </c>
      <c r="E51" s="457">
        <v>3868</v>
      </c>
      <c r="F51" s="457">
        <v>7297</v>
      </c>
    </row>
    <row r="52" spans="1:6" s="1" customFormat="1" x14ac:dyDescent="0.2">
      <c r="A52" s="348" t="s">
        <v>275</v>
      </c>
      <c r="D52" s="22"/>
      <c r="E52" s="22"/>
      <c r="F52" s="22"/>
    </row>
  </sheetData>
  <mergeCells count="20">
    <mergeCell ref="A37:C37"/>
    <mergeCell ref="A38:C38"/>
    <mergeCell ref="A39:C39"/>
    <mergeCell ref="A40:C40"/>
    <mergeCell ref="A51:C51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1:I1"/>
    <mergeCell ref="A34:I34"/>
    <mergeCell ref="A4:I4"/>
    <mergeCell ref="A36:C36"/>
    <mergeCell ref="A18:I18"/>
  </mergeCells>
  <pageMargins left="0.78740157480314965" right="0.78740157480314965" top="1.0629921259842521" bottom="1.0629921259842521" header="0.78740157480314965" footer="0.78740157480314965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8"/>
  <sheetViews>
    <sheetView zoomScaleNormal="100" workbookViewId="0">
      <selection activeCell="A26" activeCellId="1" sqref="A1:I1 A26:I26"/>
    </sheetView>
  </sheetViews>
  <sheetFormatPr defaultColWidth="9.140625" defaultRowHeight="12.75" x14ac:dyDescent="0.2"/>
  <cols>
    <col min="1" max="7" width="11.28515625" style="1" customWidth="1"/>
    <col min="8" max="1026" width="11.5703125" style="1"/>
    <col min="1027" max="16384" width="9.140625" style="1"/>
  </cols>
  <sheetData>
    <row r="1" spans="1:7" ht="30.75" customHeight="1" x14ac:dyDescent="0.25">
      <c r="A1" s="974" t="s">
        <v>2079</v>
      </c>
      <c r="B1" s="974"/>
      <c r="C1" s="974"/>
      <c r="D1" s="974"/>
      <c r="E1" s="974"/>
      <c r="F1" s="974"/>
      <c r="G1" s="974"/>
    </row>
    <row r="2" spans="1:7" ht="15" x14ac:dyDescent="0.25">
      <c r="A2" s="18"/>
    </row>
    <row r="3" spans="1:7" s="2" customFormat="1" ht="27" customHeight="1" x14ac:dyDescent="0.2">
      <c r="A3" s="449" t="s">
        <v>50</v>
      </c>
      <c r="B3" s="449" t="s">
        <v>132</v>
      </c>
      <c r="C3" s="449" t="s">
        <v>133</v>
      </c>
      <c r="D3" s="449" t="s">
        <v>46</v>
      </c>
      <c r="E3" s="449" t="s">
        <v>136</v>
      </c>
      <c r="F3" s="449" t="s">
        <v>270</v>
      </c>
      <c r="G3" s="445" t="s">
        <v>273</v>
      </c>
    </row>
    <row r="4" spans="1:7" ht="13.5" customHeight="1" x14ac:dyDescent="0.2">
      <c r="A4" s="502">
        <v>1950</v>
      </c>
      <c r="B4" s="503">
        <v>13015</v>
      </c>
      <c r="C4" s="503">
        <v>14163</v>
      </c>
      <c r="D4" s="503">
        <v>27178</v>
      </c>
      <c r="E4" s="504"/>
      <c r="F4" s="503"/>
      <c r="G4" s="505">
        <f t="shared" ref="G4:G35" si="0">C4/D4*100</f>
        <v>52.112002354845835</v>
      </c>
    </row>
    <row r="5" spans="1:7" ht="13.5" customHeight="1" x14ac:dyDescent="0.2">
      <c r="A5" s="461">
        <v>1951</v>
      </c>
      <c r="B5" s="462">
        <v>13057</v>
      </c>
      <c r="C5" s="462">
        <v>14203</v>
      </c>
      <c r="D5" s="462">
        <v>27260</v>
      </c>
      <c r="E5" s="848">
        <f t="shared" ref="E5:E36" si="1">(D5-D4)/D4*100</f>
        <v>0.30171462212083305</v>
      </c>
      <c r="F5" s="462">
        <f t="shared" ref="F5:F36" si="2">D5-D4</f>
        <v>82</v>
      </c>
      <c r="G5" s="463">
        <f t="shared" si="0"/>
        <v>52.101980924431402</v>
      </c>
    </row>
    <row r="6" spans="1:7" ht="13.5" customHeight="1" x14ac:dyDescent="0.2">
      <c r="A6" s="461">
        <v>1952</v>
      </c>
      <c r="B6" s="462">
        <v>13270</v>
      </c>
      <c r="C6" s="462">
        <v>14435</v>
      </c>
      <c r="D6" s="462">
        <v>27705</v>
      </c>
      <c r="E6" s="848">
        <f t="shared" si="1"/>
        <v>1.6324284666177549</v>
      </c>
      <c r="F6" s="462">
        <f t="shared" si="2"/>
        <v>445</v>
      </c>
      <c r="G6" s="463">
        <f t="shared" si="0"/>
        <v>52.102508572459847</v>
      </c>
    </row>
    <row r="7" spans="1:7" ht="13.5" customHeight="1" x14ac:dyDescent="0.2">
      <c r="A7" s="461">
        <v>1953</v>
      </c>
      <c r="B7" s="462">
        <v>13321</v>
      </c>
      <c r="C7" s="462">
        <v>14818</v>
      </c>
      <c r="D7" s="462">
        <v>28139</v>
      </c>
      <c r="E7" s="848">
        <f t="shared" si="1"/>
        <v>1.5665042411117127</v>
      </c>
      <c r="F7" s="462">
        <f t="shared" si="2"/>
        <v>434</v>
      </c>
      <c r="G7" s="463">
        <f t="shared" si="0"/>
        <v>52.660009239845053</v>
      </c>
    </row>
    <row r="8" spans="1:7" ht="13.5" customHeight="1" x14ac:dyDescent="0.2">
      <c r="A8" s="461">
        <v>1954</v>
      </c>
      <c r="B8" s="462">
        <v>13680</v>
      </c>
      <c r="C8" s="462">
        <v>15153</v>
      </c>
      <c r="D8" s="462">
        <v>28833</v>
      </c>
      <c r="E8" s="848">
        <f t="shared" si="1"/>
        <v>2.4663278723479864</v>
      </c>
      <c r="F8" s="462">
        <f t="shared" si="2"/>
        <v>694</v>
      </c>
      <c r="G8" s="463">
        <f t="shared" si="0"/>
        <v>52.554364790344401</v>
      </c>
    </row>
    <row r="9" spans="1:7" ht="13.5" customHeight="1" x14ac:dyDescent="0.2">
      <c r="A9" s="461">
        <v>1955</v>
      </c>
      <c r="B9" s="462">
        <v>14285</v>
      </c>
      <c r="C9" s="462">
        <v>15771</v>
      </c>
      <c r="D9" s="462">
        <v>30056</v>
      </c>
      <c r="E9" s="848">
        <f t="shared" si="1"/>
        <v>4.2416675337287133</v>
      </c>
      <c r="F9" s="462">
        <f t="shared" si="2"/>
        <v>1223</v>
      </c>
      <c r="G9" s="463">
        <f t="shared" si="0"/>
        <v>52.472052169283998</v>
      </c>
    </row>
    <row r="10" spans="1:7" ht="13.5" customHeight="1" x14ac:dyDescent="0.2">
      <c r="A10" s="461">
        <v>1956</v>
      </c>
      <c r="B10" s="462">
        <v>14525</v>
      </c>
      <c r="C10" s="462">
        <v>16025</v>
      </c>
      <c r="D10" s="462">
        <v>30550</v>
      </c>
      <c r="E10" s="848">
        <f t="shared" si="1"/>
        <v>1.6435986159169549</v>
      </c>
      <c r="F10" s="462">
        <f t="shared" si="2"/>
        <v>494</v>
      </c>
      <c r="G10" s="463">
        <f t="shared" si="0"/>
        <v>52.454991816693941</v>
      </c>
    </row>
    <row r="11" spans="1:7" ht="13.5" customHeight="1" x14ac:dyDescent="0.2">
      <c r="A11" s="461">
        <v>1957</v>
      </c>
      <c r="B11" s="462">
        <v>14829</v>
      </c>
      <c r="C11" s="462">
        <v>16291</v>
      </c>
      <c r="D11" s="462">
        <v>31120</v>
      </c>
      <c r="E11" s="848">
        <f t="shared" si="1"/>
        <v>1.8657937806873977</v>
      </c>
      <c r="F11" s="462">
        <f t="shared" si="2"/>
        <v>570</v>
      </c>
      <c r="G11" s="463">
        <f t="shared" si="0"/>
        <v>52.348971722365036</v>
      </c>
    </row>
    <row r="12" spans="1:7" ht="13.5" customHeight="1" x14ac:dyDescent="0.2">
      <c r="A12" s="461">
        <v>1958</v>
      </c>
      <c r="B12" s="462">
        <v>15184</v>
      </c>
      <c r="C12" s="462">
        <v>16736</v>
      </c>
      <c r="D12" s="462">
        <v>31920</v>
      </c>
      <c r="E12" s="848">
        <f t="shared" si="1"/>
        <v>2.5706940874035991</v>
      </c>
      <c r="F12" s="462">
        <f t="shared" si="2"/>
        <v>800</v>
      </c>
      <c r="G12" s="463">
        <f t="shared" si="0"/>
        <v>52.431077694235583</v>
      </c>
    </row>
    <row r="13" spans="1:7" ht="13.5" customHeight="1" x14ac:dyDescent="0.2">
      <c r="A13" s="461">
        <v>1959</v>
      </c>
      <c r="B13" s="462">
        <v>15565</v>
      </c>
      <c r="C13" s="462">
        <v>17092</v>
      </c>
      <c r="D13" s="462">
        <v>32657</v>
      </c>
      <c r="E13" s="848">
        <f t="shared" si="1"/>
        <v>2.3088972431077694</v>
      </c>
      <c r="F13" s="462">
        <f t="shared" si="2"/>
        <v>737</v>
      </c>
      <c r="G13" s="463">
        <f t="shared" si="0"/>
        <v>52.337936736381174</v>
      </c>
    </row>
    <row r="14" spans="1:7" ht="13.5" customHeight="1" x14ac:dyDescent="0.2">
      <c r="A14" s="461">
        <v>1960</v>
      </c>
      <c r="B14" s="462">
        <v>16055</v>
      </c>
      <c r="C14" s="462">
        <v>17629</v>
      </c>
      <c r="D14" s="462">
        <v>33684</v>
      </c>
      <c r="E14" s="848">
        <f t="shared" si="1"/>
        <v>3.1448081575160001</v>
      </c>
      <c r="F14" s="462">
        <f t="shared" si="2"/>
        <v>1027</v>
      </c>
      <c r="G14" s="463">
        <f t="shared" si="0"/>
        <v>52.336420852630326</v>
      </c>
    </row>
    <row r="15" spans="1:7" ht="13.5" customHeight="1" x14ac:dyDescent="0.2">
      <c r="A15" s="461">
        <v>1961</v>
      </c>
      <c r="B15" s="462">
        <v>16384</v>
      </c>
      <c r="C15" s="462">
        <v>17921</v>
      </c>
      <c r="D15" s="462">
        <v>34305</v>
      </c>
      <c r="E15" s="848">
        <f t="shared" si="1"/>
        <v>1.8436052725329535</v>
      </c>
      <c r="F15" s="462">
        <f t="shared" si="2"/>
        <v>621</v>
      </c>
      <c r="G15" s="463">
        <f t="shared" si="0"/>
        <v>52.240198221833559</v>
      </c>
    </row>
    <row r="16" spans="1:7" ht="13.5" customHeight="1" x14ac:dyDescent="0.2">
      <c r="A16" s="461">
        <v>1962</v>
      </c>
      <c r="B16" s="462">
        <v>16920</v>
      </c>
      <c r="C16" s="462">
        <v>18420</v>
      </c>
      <c r="D16" s="462">
        <v>35340</v>
      </c>
      <c r="E16" s="848">
        <f t="shared" si="1"/>
        <v>3.0170529077393966</v>
      </c>
      <c r="F16" s="462">
        <f t="shared" si="2"/>
        <v>1035</v>
      </c>
      <c r="G16" s="463">
        <f t="shared" si="0"/>
        <v>52.122241086587437</v>
      </c>
    </row>
    <row r="17" spans="1:7" ht="13.5" customHeight="1" x14ac:dyDescent="0.2">
      <c r="A17" s="461">
        <v>1963</v>
      </c>
      <c r="B17" s="462">
        <v>17754</v>
      </c>
      <c r="C17" s="462">
        <v>19171</v>
      </c>
      <c r="D17" s="462">
        <v>36925</v>
      </c>
      <c r="E17" s="848">
        <f t="shared" si="1"/>
        <v>4.4850028296547819</v>
      </c>
      <c r="F17" s="462">
        <f t="shared" si="2"/>
        <v>1585</v>
      </c>
      <c r="G17" s="463">
        <f t="shared" si="0"/>
        <v>51.918754231550437</v>
      </c>
    </row>
    <row r="18" spans="1:7" ht="13.5" customHeight="1" x14ac:dyDescent="0.2">
      <c r="A18" s="461">
        <v>1964</v>
      </c>
      <c r="B18" s="462">
        <v>18364</v>
      </c>
      <c r="C18" s="462">
        <v>19725</v>
      </c>
      <c r="D18" s="462">
        <v>38089</v>
      </c>
      <c r="E18" s="848">
        <f t="shared" si="1"/>
        <v>3.1523358158429251</v>
      </c>
      <c r="F18" s="462">
        <f t="shared" si="2"/>
        <v>1164</v>
      </c>
      <c r="G18" s="463">
        <f t="shared" si="0"/>
        <v>51.786605056578018</v>
      </c>
    </row>
    <row r="19" spans="1:7" ht="13.5" customHeight="1" x14ac:dyDescent="0.2">
      <c r="A19" s="461">
        <v>1965</v>
      </c>
      <c r="B19" s="462">
        <v>19331</v>
      </c>
      <c r="C19" s="462">
        <v>20701</v>
      </c>
      <c r="D19" s="462">
        <v>40032</v>
      </c>
      <c r="E19" s="848">
        <f t="shared" si="1"/>
        <v>5.101210323190422</v>
      </c>
      <c r="F19" s="462">
        <f t="shared" si="2"/>
        <v>1943</v>
      </c>
      <c r="G19" s="463">
        <f t="shared" si="0"/>
        <v>51.711131095123896</v>
      </c>
    </row>
    <row r="20" spans="1:7" ht="13.5" customHeight="1" x14ac:dyDescent="0.2">
      <c r="A20" s="461">
        <v>1966</v>
      </c>
      <c r="B20" s="462">
        <v>20013</v>
      </c>
      <c r="C20" s="462">
        <v>21472</v>
      </c>
      <c r="D20" s="462">
        <v>41485</v>
      </c>
      <c r="E20" s="848">
        <f t="shared" si="1"/>
        <v>3.6295963229416466</v>
      </c>
      <c r="F20" s="462">
        <f t="shared" si="2"/>
        <v>1453</v>
      </c>
      <c r="G20" s="463">
        <f t="shared" si="0"/>
        <v>51.758466915752678</v>
      </c>
    </row>
    <row r="21" spans="1:7" ht="13.5" customHeight="1" x14ac:dyDescent="0.2">
      <c r="A21" s="461">
        <v>1967</v>
      </c>
      <c r="B21" s="462">
        <v>20484</v>
      </c>
      <c r="C21" s="462">
        <v>22082</v>
      </c>
      <c r="D21" s="462">
        <v>42566</v>
      </c>
      <c r="E21" s="848">
        <f t="shared" si="1"/>
        <v>2.6057611184765581</v>
      </c>
      <c r="F21" s="462">
        <f t="shared" si="2"/>
        <v>1081</v>
      </c>
      <c r="G21" s="463">
        <f t="shared" si="0"/>
        <v>51.877084997415778</v>
      </c>
    </row>
    <row r="22" spans="1:7" ht="13.5" customHeight="1" x14ac:dyDescent="0.2">
      <c r="A22" s="461">
        <v>1968</v>
      </c>
      <c r="B22" s="462">
        <v>21183</v>
      </c>
      <c r="C22" s="462">
        <v>22820</v>
      </c>
      <c r="D22" s="462">
        <v>44003</v>
      </c>
      <c r="E22" s="848">
        <f t="shared" si="1"/>
        <v>3.3759338439129825</v>
      </c>
      <c r="F22" s="462">
        <f t="shared" si="2"/>
        <v>1437</v>
      </c>
      <c r="G22" s="463">
        <f t="shared" si="0"/>
        <v>51.860100447696745</v>
      </c>
    </row>
    <row r="23" spans="1:7" ht="13.5" customHeight="1" x14ac:dyDescent="0.2">
      <c r="A23" s="461">
        <v>1969</v>
      </c>
      <c r="B23" s="462">
        <v>21659</v>
      </c>
      <c r="C23" s="462">
        <v>23417</v>
      </c>
      <c r="D23" s="462">
        <v>45076</v>
      </c>
      <c r="E23" s="848">
        <f t="shared" si="1"/>
        <v>2.4384701043110697</v>
      </c>
      <c r="F23" s="462">
        <f t="shared" si="2"/>
        <v>1073</v>
      </c>
      <c r="G23" s="463">
        <f t="shared" si="0"/>
        <v>51.950039932558347</v>
      </c>
    </row>
    <row r="24" spans="1:7" ht="13.5" customHeight="1" x14ac:dyDescent="0.2">
      <c r="A24" s="461">
        <v>1970</v>
      </c>
      <c r="B24" s="462">
        <v>22249</v>
      </c>
      <c r="C24" s="462">
        <v>24148</v>
      </c>
      <c r="D24" s="462">
        <v>46397</v>
      </c>
      <c r="E24" s="848">
        <f t="shared" si="1"/>
        <v>2.9306060874966722</v>
      </c>
      <c r="F24" s="462">
        <f t="shared" si="2"/>
        <v>1321</v>
      </c>
      <c r="G24" s="463">
        <f t="shared" si="0"/>
        <v>52.046468521671663</v>
      </c>
    </row>
    <row r="25" spans="1:7" ht="13.5" customHeight="1" x14ac:dyDescent="0.2">
      <c r="A25" s="461">
        <v>1971</v>
      </c>
      <c r="B25" s="462">
        <v>22734</v>
      </c>
      <c r="C25" s="462">
        <v>24805</v>
      </c>
      <c r="D25" s="462">
        <v>47539</v>
      </c>
      <c r="E25" s="848">
        <f t="shared" si="1"/>
        <v>2.4613660365971941</v>
      </c>
      <c r="F25" s="462">
        <f t="shared" si="2"/>
        <v>1142</v>
      </c>
      <c r="G25" s="463">
        <f t="shared" si="0"/>
        <v>52.178211573655318</v>
      </c>
    </row>
    <row r="26" spans="1:7" ht="13.5" customHeight="1" x14ac:dyDescent="0.2">
      <c r="A26" s="461">
        <v>1972</v>
      </c>
      <c r="B26" s="462">
        <v>23263</v>
      </c>
      <c r="C26" s="462">
        <v>25235</v>
      </c>
      <c r="D26" s="462">
        <v>48498</v>
      </c>
      <c r="E26" s="848">
        <f t="shared" si="1"/>
        <v>2.0172910662824206</v>
      </c>
      <c r="F26" s="462">
        <f t="shared" si="2"/>
        <v>959</v>
      </c>
      <c r="G26" s="463">
        <f t="shared" si="0"/>
        <v>52.033073528805303</v>
      </c>
    </row>
    <row r="27" spans="1:7" ht="13.5" customHeight="1" x14ac:dyDescent="0.2">
      <c r="A27" s="461">
        <v>1973</v>
      </c>
      <c r="B27" s="462">
        <v>23710</v>
      </c>
      <c r="C27" s="462">
        <v>25822</v>
      </c>
      <c r="D27" s="462">
        <v>49532</v>
      </c>
      <c r="E27" s="848">
        <f t="shared" si="1"/>
        <v>2.1320466823374162</v>
      </c>
      <c r="F27" s="462">
        <f t="shared" si="2"/>
        <v>1034</v>
      </c>
      <c r="G27" s="463">
        <f t="shared" si="0"/>
        <v>52.13195509973351</v>
      </c>
    </row>
    <row r="28" spans="1:7" ht="13.5" customHeight="1" x14ac:dyDescent="0.2">
      <c r="A28" s="461">
        <v>1974</v>
      </c>
      <c r="B28" s="462">
        <v>24408</v>
      </c>
      <c r="C28" s="462">
        <v>26598</v>
      </c>
      <c r="D28" s="462">
        <v>51006</v>
      </c>
      <c r="E28" s="848">
        <f t="shared" si="1"/>
        <v>2.9758539933780184</v>
      </c>
      <c r="F28" s="462">
        <f t="shared" si="2"/>
        <v>1474</v>
      </c>
      <c r="G28" s="463">
        <f t="shared" si="0"/>
        <v>52.146806258087288</v>
      </c>
    </row>
    <row r="29" spans="1:7" ht="13.5" customHeight="1" x14ac:dyDescent="0.2">
      <c r="A29" s="461">
        <v>1975</v>
      </c>
      <c r="B29" s="462">
        <v>24901</v>
      </c>
      <c r="C29" s="462">
        <v>26992</v>
      </c>
      <c r="D29" s="462">
        <v>51893</v>
      </c>
      <c r="E29" s="848">
        <f t="shared" si="1"/>
        <v>1.7390110967337176</v>
      </c>
      <c r="F29" s="462">
        <f t="shared" si="2"/>
        <v>887</v>
      </c>
      <c r="G29" s="463">
        <f t="shared" si="0"/>
        <v>52.014722602277764</v>
      </c>
    </row>
    <row r="30" spans="1:7" ht="13.5" customHeight="1" x14ac:dyDescent="0.2">
      <c r="A30" s="461">
        <v>1976</v>
      </c>
      <c r="B30" s="462">
        <v>25105</v>
      </c>
      <c r="C30" s="462">
        <v>27214</v>
      </c>
      <c r="D30" s="462">
        <v>52319</v>
      </c>
      <c r="E30" s="848">
        <f t="shared" si="1"/>
        <v>0.82091996993814198</v>
      </c>
      <c r="F30" s="462">
        <f t="shared" si="2"/>
        <v>426</v>
      </c>
      <c r="G30" s="463">
        <f t="shared" si="0"/>
        <v>52.015520174315256</v>
      </c>
    </row>
    <row r="31" spans="1:7" ht="13.5" customHeight="1" x14ac:dyDescent="0.2">
      <c r="A31" s="461">
        <v>1977</v>
      </c>
      <c r="B31" s="462">
        <v>25144</v>
      </c>
      <c r="C31" s="462">
        <v>27266</v>
      </c>
      <c r="D31" s="462">
        <v>52410</v>
      </c>
      <c r="E31" s="848">
        <f t="shared" si="1"/>
        <v>0.17393298801582599</v>
      </c>
      <c r="F31" s="462">
        <f t="shared" si="2"/>
        <v>91</v>
      </c>
      <c r="G31" s="463">
        <f t="shared" si="0"/>
        <v>52.024422820072502</v>
      </c>
    </row>
    <row r="32" spans="1:7" ht="13.5" customHeight="1" x14ac:dyDescent="0.2">
      <c r="A32" s="461">
        <v>1978</v>
      </c>
      <c r="B32" s="462">
        <v>25058</v>
      </c>
      <c r="C32" s="462">
        <v>27226</v>
      </c>
      <c r="D32" s="462">
        <v>52284</v>
      </c>
      <c r="E32" s="848">
        <f t="shared" si="1"/>
        <v>-0.24041213508872356</v>
      </c>
      <c r="F32" s="462">
        <f t="shared" si="2"/>
        <v>-126</v>
      </c>
      <c r="G32" s="463">
        <f t="shared" si="0"/>
        <v>52.073292020503402</v>
      </c>
    </row>
    <row r="33" spans="1:7" ht="13.5" customHeight="1" x14ac:dyDescent="0.2">
      <c r="A33" s="461">
        <v>1979</v>
      </c>
      <c r="B33" s="462">
        <v>24943</v>
      </c>
      <c r="C33" s="462">
        <v>27163</v>
      </c>
      <c r="D33" s="462">
        <v>52106</v>
      </c>
      <c r="E33" s="848">
        <f t="shared" si="1"/>
        <v>-0.34044832070996861</v>
      </c>
      <c r="F33" s="462">
        <f t="shared" si="2"/>
        <v>-178</v>
      </c>
      <c r="G33" s="463">
        <f t="shared" si="0"/>
        <v>52.130272905231642</v>
      </c>
    </row>
    <row r="34" spans="1:7" ht="13.5" customHeight="1" x14ac:dyDescent="0.2">
      <c r="A34" s="461">
        <v>1980</v>
      </c>
      <c r="B34" s="462">
        <v>24952</v>
      </c>
      <c r="C34" s="462">
        <v>27129</v>
      </c>
      <c r="D34" s="462">
        <v>52081</v>
      </c>
      <c r="E34" s="848">
        <f t="shared" si="1"/>
        <v>-4.7979119487199171E-2</v>
      </c>
      <c r="F34" s="462">
        <f t="shared" si="2"/>
        <v>-25</v>
      </c>
      <c r="G34" s="463">
        <f t="shared" si="0"/>
        <v>52.090013632610741</v>
      </c>
    </row>
    <row r="35" spans="1:7" ht="13.5" customHeight="1" x14ac:dyDescent="0.2">
      <c r="A35" s="461">
        <v>1981</v>
      </c>
      <c r="B35" s="462">
        <v>24773</v>
      </c>
      <c r="C35" s="462">
        <v>27329</v>
      </c>
      <c r="D35" s="462">
        <v>52102</v>
      </c>
      <c r="E35" s="848">
        <f t="shared" si="1"/>
        <v>4.0321806416927473E-2</v>
      </c>
      <c r="F35" s="462">
        <f t="shared" si="2"/>
        <v>21</v>
      </c>
      <c r="G35" s="463">
        <f t="shared" si="0"/>
        <v>52.452880887489925</v>
      </c>
    </row>
    <row r="36" spans="1:7" ht="13.5" customHeight="1" x14ac:dyDescent="0.2">
      <c r="A36" s="461">
        <v>1982</v>
      </c>
      <c r="B36" s="462">
        <v>24663</v>
      </c>
      <c r="C36" s="462">
        <v>27315</v>
      </c>
      <c r="D36" s="462">
        <v>51978</v>
      </c>
      <c r="E36" s="848">
        <f t="shared" si="1"/>
        <v>-0.23799470269855283</v>
      </c>
      <c r="F36" s="462">
        <f t="shared" si="2"/>
        <v>-124</v>
      </c>
      <c r="G36" s="463">
        <f t="shared" ref="G36:G54" si="3">C36/D36*100</f>
        <v>52.551079302781943</v>
      </c>
    </row>
    <row r="37" spans="1:7" ht="13.5" customHeight="1" x14ac:dyDescent="0.2">
      <c r="A37" s="461">
        <v>1983</v>
      </c>
      <c r="B37" s="462">
        <v>24558</v>
      </c>
      <c r="C37" s="462">
        <v>27237</v>
      </c>
      <c r="D37" s="462">
        <v>51795</v>
      </c>
      <c r="E37" s="848">
        <f t="shared" ref="E37:E54" si="4">(D37-D36)/D36*100</f>
        <v>-0.35207203047443153</v>
      </c>
      <c r="F37" s="462">
        <f t="shared" ref="F37:F54" si="5">D37-D36</f>
        <v>-183</v>
      </c>
      <c r="G37" s="463">
        <f t="shared" si="3"/>
        <v>52.586156964958008</v>
      </c>
    </row>
    <row r="38" spans="1:7" ht="13.5" customHeight="1" x14ac:dyDescent="0.2">
      <c r="A38" s="461">
        <v>1984</v>
      </c>
      <c r="B38" s="462">
        <v>24402</v>
      </c>
      <c r="C38" s="462">
        <v>27035</v>
      </c>
      <c r="D38" s="462">
        <v>51437</v>
      </c>
      <c r="E38" s="848">
        <f t="shared" si="4"/>
        <v>-0.69118640795443576</v>
      </c>
      <c r="F38" s="462">
        <f t="shared" si="5"/>
        <v>-358</v>
      </c>
      <c r="G38" s="463">
        <f t="shared" si="3"/>
        <v>52.559441647063402</v>
      </c>
    </row>
    <row r="39" spans="1:7" ht="13.5" customHeight="1" x14ac:dyDescent="0.2">
      <c r="A39" s="461">
        <v>1985</v>
      </c>
      <c r="B39" s="462">
        <v>24153</v>
      </c>
      <c r="C39" s="462">
        <v>26905</v>
      </c>
      <c r="D39" s="462">
        <v>51058</v>
      </c>
      <c r="E39" s="848">
        <f t="shared" si="4"/>
        <v>-0.73682368722903746</v>
      </c>
      <c r="F39" s="462">
        <f t="shared" si="5"/>
        <v>-379</v>
      </c>
      <c r="G39" s="463">
        <f t="shared" si="3"/>
        <v>52.694974342904146</v>
      </c>
    </row>
    <row r="40" spans="1:7" ht="13.5" customHeight="1" x14ac:dyDescent="0.2">
      <c r="A40" s="461">
        <v>1986</v>
      </c>
      <c r="B40" s="462">
        <v>24039</v>
      </c>
      <c r="C40" s="462">
        <v>26786</v>
      </c>
      <c r="D40" s="462">
        <v>50825</v>
      </c>
      <c r="E40" s="848">
        <f t="shared" si="4"/>
        <v>-0.45634376591327508</v>
      </c>
      <c r="F40" s="462">
        <f t="shared" si="5"/>
        <v>-233</v>
      </c>
      <c r="G40" s="463">
        <f t="shared" si="3"/>
        <v>52.702410231185439</v>
      </c>
    </row>
    <row r="41" spans="1:7" ht="13.5" customHeight="1" x14ac:dyDescent="0.2">
      <c r="A41" s="461">
        <v>1987</v>
      </c>
      <c r="B41" s="462">
        <v>23890</v>
      </c>
      <c r="C41" s="462">
        <v>26706</v>
      </c>
      <c r="D41" s="462">
        <v>50596</v>
      </c>
      <c r="E41" s="848">
        <f t="shared" si="4"/>
        <v>-0.45056566650270535</v>
      </c>
      <c r="F41" s="462">
        <f t="shared" si="5"/>
        <v>-229</v>
      </c>
      <c r="G41" s="463">
        <f t="shared" si="3"/>
        <v>52.782828682109262</v>
      </c>
    </row>
    <row r="42" spans="1:7" ht="13.5" customHeight="1" x14ac:dyDescent="0.2">
      <c r="A42" s="461">
        <v>1988</v>
      </c>
      <c r="B42" s="462">
        <v>23881</v>
      </c>
      <c r="C42" s="462">
        <v>26705</v>
      </c>
      <c r="D42" s="462">
        <v>50586</v>
      </c>
      <c r="E42" s="848">
        <f t="shared" si="4"/>
        <v>-1.9764408253616885E-2</v>
      </c>
      <c r="F42" s="462">
        <f t="shared" si="5"/>
        <v>-10</v>
      </c>
      <c r="G42" s="463">
        <f t="shared" si="3"/>
        <v>52.79128612659629</v>
      </c>
    </row>
    <row r="43" spans="1:7" ht="13.5" customHeight="1" x14ac:dyDescent="0.2">
      <c r="A43" s="461">
        <v>1989</v>
      </c>
      <c r="B43" s="462">
        <v>23755</v>
      </c>
      <c r="C43" s="462">
        <v>26545</v>
      </c>
      <c r="D43" s="462">
        <v>50300</v>
      </c>
      <c r="E43" s="848">
        <f t="shared" si="4"/>
        <v>-0.56537381884315818</v>
      </c>
      <c r="F43" s="462">
        <f t="shared" si="5"/>
        <v>-286</v>
      </c>
      <c r="G43" s="463">
        <f t="shared" si="3"/>
        <v>52.773359840954271</v>
      </c>
    </row>
    <row r="44" spans="1:7" ht="13.5" customHeight="1" x14ac:dyDescent="0.2">
      <c r="A44" s="461">
        <v>1990</v>
      </c>
      <c r="B44" s="462">
        <v>23735</v>
      </c>
      <c r="C44" s="462">
        <v>26487</v>
      </c>
      <c r="D44" s="462">
        <v>50222</v>
      </c>
      <c r="E44" s="848">
        <f t="shared" si="4"/>
        <v>-0.15506958250497019</v>
      </c>
      <c r="F44" s="462">
        <f t="shared" si="5"/>
        <v>-78</v>
      </c>
      <c r="G44" s="463">
        <f t="shared" si="3"/>
        <v>52.739835132013859</v>
      </c>
    </row>
    <row r="45" spans="1:7" ht="13.5" customHeight="1" x14ac:dyDescent="0.2">
      <c r="A45" s="461">
        <v>1991</v>
      </c>
      <c r="B45" s="462">
        <v>23774</v>
      </c>
      <c r="C45" s="462">
        <v>26452</v>
      </c>
      <c r="D45" s="462">
        <v>50226</v>
      </c>
      <c r="E45" s="848">
        <f t="shared" si="4"/>
        <v>7.9646370116681943E-3</v>
      </c>
      <c r="F45" s="462">
        <f t="shared" si="5"/>
        <v>4</v>
      </c>
      <c r="G45" s="463">
        <f t="shared" si="3"/>
        <v>52.665949906422973</v>
      </c>
    </row>
    <row r="46" spans="1:7" ht="13.5" customHeight="1" x14ac:dyDescent="0.2">
      <c r="A46" s="461">
        <v>1992</v>
      </c>
      <c r="B46" s="462">
        <v>23741</v>
      </c>
      <c r="C46" s="462">
        <v>26421</v>
      </c>
      <c r="D46" s="462">
        <v>50162</v>
      </c>
      <c r="E46" s="848">
        <f t="shared" si="4"/>
        <v>-0.12742404332417473</v>
      </c>
      <c r="F46" s="462">
        <f t="shared" si="5"/>
        <v>-64</v>
      </c>
      <c r="G46" s="463">
        <f t="shared" si="3"/>
        <v>52.671344842709622</v>
      </c>
    </row>
    <row r="47" spans="1:7" ht="13.5" customHeight="1" x14ac:dyDescent="0.2">
      <c r="A47" s="461">
        <v>1993</v>
      </c>
      <c r="B47" s="462">
        <v>23536</v>
      </c>
      <c r="C47" s="462">
        <v>26185</v>
      </c>
      <c r="D47" s="462">
        <v>49721</v>
      </c>
      <c r="E47" s="848">
        <f t="shared" si="4"/>
        <v>-0.87915154898130055</v>
      </c>
      <c r="F47" s="462">
        <f t="shared" si="5"/>
        <v>-441</v>
      </c>
      <c r="G47" s="463">
        <f t="shared" si="3"/>
        <v>52.663864363146359</v>
      </c>
    </row>
    <row r="48" spans="1:7" ht="13.5" customHeight="1" x14ac:dyDescent="0.2">
      <c r="A48" s="461">
        <v>1994</v>
      </c>
      <c r="B48" s="462">
        <v>23283</v>
      </c>
      <c r="C48" s="462">
        <v>25966</v>
      </c>
      <c r="D48" s="462">
        <v>49249</v>
      </c>
      <c r="E48" s="848">
        <f t="shared" si="4"/>
        <v>-0.94929707769352989</v>
      </c>
      <c r="F48" s="462">
        <f t="shared" si="5"/>
        <v>-472</v>
      </c>
      <c r="G48" s="463">
        <f t="shared" si="3"/>
        <v>52.723913175902048</v>
      </c>
    </row>
    <row r="49" spans="1:7" ht="13.5" customHeight="1" x14ac:dyDescent="0.2">
      <c r="A49" s="461">
        <v>1995</v>
      </c>
      <c r="B49" s="462">
        <v>23126</v>
      </c>
      <c r="C49" s="462">
        <v>25757</v>
      </c>
      <c r="D49" s="462">
        <v>48883</v>
      </c>
      <c r="E49" s="848">
        <f t="shared" si="4"/>
        <v>-0.74316229771162867</v>
      </c>
      <c r="F49" s="462">
        <f t="shared" si="5"/>
        <v>-366</v>
      </c>
      <c r="G49" s="463">
        <f t="shared" si="3"/>
        <v>52.691119612135097</v>
      </c>
    </row>
    <row r="50" spans="1:7" ht="13.5" customHeight="1" x14ac:dyDescent="0.2">
      <c r="A50" s="461">
        <v>1996</v>
      </c>
      <c r="B50" s="462">
        <v>23025</v>
      </c>
      <c r="C50" s="462">
        <v>25584</v>
      </c>
      <c r="D50" s="462">
        <v>48609</v>
      </c>
      <c r="E50" s="848">
        <f t="shared" si="4"/>
        <v>-0.56052206288484752</v>
      </c>
      <c r="F50" s="462">
        <f t="shared" si="5"/>
        <v>-274</v>
      </c>
      <c r="G50" s="463">
        <f t="shared" si="3"/>
        <v>52.63222859964204</v>
      </c>
    </row>
    <row r="51" spans="1:7" ht="13.5" customHeight="1" x14ac:dyDescent="0.2">
      <c r="A51" s="461">
        <v>1997</v>
      </c>
      <c r="B51" s="462">
        <v>22976</v>
      </c>
      <c r="C51" s="462">
        <v>25518</v>
      </c>
      <c r="D51" s="462">
        <v>48494</v>
      </c>
      <c r="E51" s="848">
        <f t="shared" si="4"/>
        <v>-0.23658170297681499</v>
      </c>
      <c r="F51" s="462">
        <f t="shared" si="5"/>
        <v>-115</v>
      </c>
      <c r="G51" s="463">
        <f t="shared" si="3"/>
        <v>52.620942797047057</v>
      </c>
    </row>
    <row r="52" spans="1:7" ht="13.5" customHeight="1" x14ac:dyDescent="0.2">
      <c r="A52" s="461">
        <v>1998</v>
      </c>
      <c r="B52" s="462">
        <v>23048</v>
      </c>
      <c r="C52" s="462">
        <v>25507</v>
      </c>
      <c r="D52" s="462">
        <v>48555</v>
      </c>
      <c r="E52" s="848">
        <f t="shared" si="4"/>
        <v>0.12578875737204603</v>
      </c>
      <c r="F52" s="462">
        <f t="shared" si="5"/>
        <v>61</v>
      </c>
      <c r="G52" s="463">
        <f t="shared" si="3"/>
        <v>52.532180002059526</v>
      </c>
    </row>
    <row r="53" spans="1:7" ht="13.5" customHeight="1" x14ac:dyDescent="0.2">
      <c r="A53" s="461">
        <v>1999</v>
      </c>
      <c r="B53" s="462">
        <v>23156</v>
      </c>
      <c r="C53" s="462">
        <v>25502</v>
      </c>
      <c r="D53" s="462">
        <v>48658</v>
      </c>
      <c r="E53" s="848">
        <f t="shared" si="4"/>
        <v>0.21213057357635673</v>
      </c>
      <c r="F53" s="462">
        <f t="shared" si="5"/>
        <v>103</v>
      </c>
      <c r="G53" s="463">
        <f t="shared" si="3"/>
        <v>52.410703275925854</v>
      </c>
    </row>
    <row r="54" spans="1:7" ht="13.5" customHeight="1" x14ac:dyDescent="0.2">
      <c r="A54" s="461">
        <v>2000</v>
      </c>
      <c r="B54" s="462">
        <v>23243</v>
      </c>
      <c r="C54" s="462">
        <v>25555</v>
      </c>
      <c r="D54" s="462">
        <v>48798</v>
      </c>
      <c r="E54" s="848">
        <f t="shared" si="4"/>
        <v>0.28772247112499483</v>
      </c>
      <c r="F54" s="462">
        <f t="shared" si="5"/>
        <v>140</v>
      </c>
      <c r="G54" s="463">
        <f t="shared" si="3"/>
        <v>52.368949547112585</v>
      </c>
    </row>
    <row r="55" spans="1:7" ht="13.5" customHeight="1" x14ac:dyDescent="0.2">
      <c r="A55" s="461" t="s">
        <v>1031</v>
      </c>
      <c r="B55" s="462">
        <v>23446</v>
      </c>
      <c r="C55" s="462">
        <v>25644</v>
      </c>
      <c r="D55" s="462">
        <v>49090</v>
      </c>
      <c r="E55" s="848">
        <f t="shared" ref="E55:E72" si="6">(D55-D54)/D54*100</f>
        <v>0.59838517972048033</v>
      </c>
      <c r="F55" s="462">
        <f t="shared" ref="F55:F72" si="7">D55-D54</f>
        <v>292</v>
      </c>
      <c r="G55" s="463">
        <f t="shared" ref="G55:G72" si="8">C55/D55*100</f>
        <v>52.238745161947442</v>
      </c>
    </row>
    <row r="56" spans="1:7" ht="13.5" customHeight="1" x14ac:dyDescent="0.2">
      <c r="A56" s="461" t="s">
        <v>1651</v>
      </c>
      <c r="B56" s="462">
        <v>23756</v>
      </c>
      <c r="C56" s="462">
        <v>25955</v>
      </c>
      <c r="D56" s="462">
        <v>49711</v>
      </c>
      <c r="E56" s="848">
        <f t="shared" si="6"/>
        <v>1.2650234263597473</v>
      </c>
      <c r="F56" s="462">
        <f t="shared" si="7"/>
        <v>621</v>
      </c>
      <c r="G56" s="463">
        <f t="shared" si="8"/>
        <v>52.211784112168338</v>
      </c>
    </row>
    <row r="57" spans="1:7" ht="13.5" customHeight="1" x14ac:dyDescent="0.2">
      <c r="A57" s="461" t="s">
        <v>1652</v>
      </c>
      <c r="B57" s="462">
        <v>23938</v>
      </c>
      <c r="C57" s="462">
        <v>26365</v>
      </c>
      <c r="D57" s="462">
        <v>50303</v>
      </c>
      <c r="E57" s="848">
        <f t="shared" si="6"/>
        <v>1.1908833055058237</v>
      </c>
      <c r="F57" s="462">
        <f t="shared" si="7"/>
        <v>592</v>
      </c>
      <c r="G57" s="463">
        <f t="shared" si="8"/>
        <v>52.412380971313844</v>
      </c>
    </row>
    <row r="58" spans="1:7" ht="13.5" customHeight="1" x14ac:dyDescent="0.2">
      <c r="A58" s="461" t="s">
        <v>1653</v>
      </c>
      <c r="B58" s="462">
        <v>23938</v>
      </c>
      <c r="C58" s="462">
        <v>26265</v>
      </c>
      <c r="D58" s="462">
        <v>50203</v>
      </c>
      <c r="E58" s="848">
        <f t="shared" si="6"/>
        <v>-0.19879530047909669</v>
      </c>
      <c r="F58" s="462">
        <f t="shared" si="7"/>
        <v>-100</v>
      </c>
      <c r="G58" s="463">
        <f t="shared" si="8"/>
        <v>52.317590582236114</v>
      </c>
    </row>
    <row r="59" spans="1:7" ht="13.5" customHeight="1" x14ac:dyDescent="0.2">
      <c r="A59" s="461" t="s">
        <v>1654</v>
      </c>
      <c r="B59" s="462">
        <v>23765</v>
      </c>
      <c r="C59" s="462">
        <v>26208</v>
      </c>
      <c r="D59" s="462">
        <v>49973</v>
      </c>
      <c r="E59" s="848">
        <f t="shared" si="6"/>
        <v>-0.45813995179570938</v>
      </c>
      <c r="F59" s="462">
        <f t="shared" si="7"/>
        <v>-230</v>
      </c>
      <c r="G59" s="463">
        <f t="shared" si="8"/>
        <v>52.444319932763698</v>
      </c>
    </row>
    <row r="60" spans="1:7" ht="13.5" customHeight="1" x14ac:dyDescent="0.2">
      <c r="A60" s="461" t="s">
        <v>1655</v>
      </c>
      <c r="B60" s="462">
        <v>23728</v>
      </c>
      <c r="C60" s="462">
        <v>26256</v>
      </c>
      <c r="D60" s="462">
        <v>49984</v>
      </c>
      <c r="E60" s="848">
        <f t="shared" si="6"/>
        <v>2.2011886418666079E-2</v>
      </c>
      <c r="F60" s="462">
        <f t="shared" si="7"/>
        <v>11</v>
      </c>
      <c r="G60" s="463">
        <f t="shared" si="8"/>
        <v>52.528809218950066</v>
      </c>
    </row>
    <row r="61" spans="1:7" ht="13.5" customHeight="1" x14ac:dyDescent="0.2">
      <c r="A61" s="461" t="s">
        <v>1656</v>
      </c>
      <c r="B61" s="462">
        <v>23841</v>
      </c>
      <c r="C61" s="462">
        <v>26378</v>
      </c>
      <c r="D61" s="462">
        <v>50219</v>
      </c>
      <c r="E61" s="848">
        <f t="shared" si="6"/>
        <v>0.4701504481434059</v>
      </c>
      <c r="F61" s="462">
        <f t="shared" si="7"/>
        <v>235</v>
      </c>
      <c r="G61" s="463">
        <f t="shared" si="8"/>
        <v>52.525936398574245</v>
      </c>
    </row>
    <row r="62" spans="1:7" ht="13.5" customHeight="1" x14ac:dyDescent="0.2">
      <c r="A62" s="461" t="s">
        <v>1657</v>
      </c>
      <c r="B62" s="462">
        <v>24115</v>
      </c>
      <c r="C62" s="462">
        <v>26624</v>
      </c>
      <c r="D62" s="462">
        <v>50739</v>
      </c>
      <c r="E62" s="848">
        <f t="shared" si="6"/>
        <v>1.0354646647683148</v>
      </c>
      <c r="F62" s="462">
        <f t="shared" si="7"/>
        <v>520</v>
      </c>
      <c r="G62" s="463">
        <f t="shared" si="8"/>
        <v>52.472457084294135</v>
      </c>
    </row>
    <row r="63" spans="1:7" ht="13.5" customHeight="1" x14ac:dyDescent="0.2">
      <c r="A63" s="461" t="s">
        <v>1658</v>
      </c>
      <c r="B63" s="462">
        <v>24048</v>
      </c>
      <c r="C63" s="462">
        <v>26647</v>
      </c>
      <c r="D63" s="462">
        <v>50695</v>
      </c>
      <c r="E63" s="848">
        <f t="shared" si="6"/>
        <v>-8.6718303474644751E-2</v>
      </c>
      <c r="F63" s="462">
        <f t="shared" si="7"/>
        <v>-44</v>
      </c>
      <c r="G63" s="463">
        <f t="shared" si="8"/>
        <v>52.56336916855706</v>
      </c>
    </row>
    <row r="64" spans="1:7" ht="13.5" customHeight="1" x14ac:dyDescent="0.2">
      <c r="A64" s="461" t="s">
        <v>1659</v>
      </c>
      <c r="B64" s="462">
        <v>24056</v>
      </c>
      <c r="C64" s="462">
        <v>26794</v>
      </c>
      <c r="D64" s="462">
        <v>50850</v>
      </c>
      <c r="E64" s="848">
        <f t="shared" si="6"/>
        <v>0.3057500739717921</v>
      </c>
      <c r="F64" s="462">
        <f t="shared" si="7"/>
        <v>155</v>
      </c>
      <c r="G64" s="463">
        <f t="shared" si="8"/>
        <v>52.692232055063911</v>
      </c>
    </row>
    <row r="65" spans="1:7" ht="13.5" customHeight="1" x14ac:dyDescent="0.2">
      <c r="A65" s="461" t="s">
        <v>1660</v>
      </c>
      <c r="B65" s="462">
        <v>23950</v>
      </c>
      <c r="C65" s="462">
        <v>26746</v>
      </c>
      <c r="D65" s="462">
        <v>50696</v>
      </c>
      <c r="E65" s="848">
        <f t="shared" si="6"/>
        <v>-0.30285152409046218</v>
      </c>
      <c r="F65" s="462">
        <f t="shared" si="7"/>
        <v>-154</v>
      </c>
      <c r="G65" s="463">
        <f t="shared" si="8"/>
        <v>52.757614012939882</v>
      </c>
    </row>
    <row r="66" spans="1:7" ht="13.5" customHeight="1" x14ac:dyDescent="0.2">
      <c r="A66" s="461" t="s">
        <v>1661</v>
      </c>
      <c r="B66" s="462">
        <v>24203</v>
      </c>
      <c r="C66" s="462">
        <v>26974</v>
      </c>
      <c r="D66" s="462">
        <v>51177</v>
      </c>
      <c r="E66" s="848">
        <f t="shared" si="6"/>
        <v>0.9487928041660092</v>
      </c>
      <c r="F66" s="462">
        <f t="shared" si="7"/>
        <v>481</v>
      </c>
      <c r="G66" s="463">
        <f t="shared" si="8"/>
        <v>52.707270844324597</v>
      </c>
    </row>
    <row r="67" spans="1:7" ht="13.5" customHeight="1" x14ac:dyDescent="0.2">
      <c r="A67" s="461" t="s">
        <v>1662</v>
      </c>
      <c r="B67" s="462">
        <v>24284</v>
      </c>
      <c r="C67" s="462">
        <v>27084</v>
      </c>
      <c r="D67" s="462">
        <v>51368</v>
      </c>
      <c r="E67" s="848">
        <f t="shared" si="6"/>
        <v>0.37321452996463256</v>
      </c>
      <c r="F67" s="462">
        <f t="shared" si="7"/>
        <v>191</v>
      </c>
      <c r="G67" s="463">
        <f t="shared" si="8"/>
        <v>52.725432175673568</v>
      </c>
    </row>
    <row r="68" spans="1:7" ht="13.5" customHeight="1" x14ac:dyDescent="0.2">
      <c r="A68" s="461" t="s">
        <v>1663</v>
      </c>
      <c r="B68" s="462">
        <v>24232</v>
      </c>
      <c r="C68" s="462">
        <v>27026</v>
      </c>
      <c r="D68" s="462">
        <v>51258</v>
      </c>
      <c r="E68" s="848">
        <f t="shared" si="6"/>
        <v>-0.21414109951720917</v>
      </c>
      <c r="F68" s="462">
        <f t="shared" si="7"/>
        <v>-110</v>
      </c>
      <c r="G68" s="463">
        <f t="shared" si="8"/>
        <v>52.725428225837923</v>
      </c>
    </row>
    <row r="69" spans="1:7" ht="13.5" customHeight="1" x14ac:dyDescent="0.2">
      <c r="A69" s="461" t="s">
        <v>1664</v>
      </c>
      <c r="B69" s="462">
        <v>24145</v>
      </c>
      <c r="C69" s="462">
        <v>26805</v>
      </c>
      <c r="D69" s="462">
        <v>50950</v>
      </c>
      <c r="E69" s="848">
        <f t="shared" si="6"/>
        <v>-0.60088181357056458</v>
      </c>
      <c r="F69" s="462">
        <f t="shared" si="7"/>
        <v>-308</v>
      </c>
      <c r="G69" s="463">
        <f t="shared" si="8"/>
        <v>52.610402355250244</v>
      </c>
    </row>
    <row r="70" spans="1:7" ht="13.5" customHeight="1" x14ac:dyDescent="0.2">
      <c r="A70" s="461" t="s">
        <v>1665</v>
      </c>
      <c r="B70" s="462">
        <v>24098</v>
      </c>
      <c r="C70" s="462">
        <v>26771</v>
      </c>
      <c r="D70" s="462">
        <v>50869</v>
      </c>
      <c r="E70" s="848">
        <f t="shared" si="6"/>
        <v>-0.15897939156035329</v>
      </c>
      <c r="F70" s="462">
        <f t="shared" si="7"/>
        <v>-81</v>
      </c>
      <c r="G70" s="463">
        <f t="shared" si="8"/>
        <v>52.627336884939744</v>
      </c>
    </row>
    <row r="71" spans="1:7" ht="13.5" customHeight="1" x14ac:dyDescent="0.2">
      <c r="A71" s="461" t="s">
        <v>1666</v>
      </c>
      <c r="B71" s="462">
        <v>24369</v>
      </c>
      <c r="C71" s="462">
        <v>26774</v>
      </c>
      <c r="D71" s="462">
        <v>51143</v>
      </c>
      <c r="E71" s="848">
        <f t="shared" si="6"/>
        <v>0.53863846350429534</v>
      </c>
      <c r="F71" s="462">
        <f t="shared" si="7"/>
        <v>274</v>
      </c>
      <c r="G71" s="463">
        <f t="shared" si="8"/>
        <v>52.351250415501639</v>
      </c>
    </row>
    <row r="72" spans="1:7" ht="13.5" customHeight="1" x14ac:dyDescent="0.2">
      <c r="A72" s="461" t="s">
        <v>1155</v>
      </c>
      <c r="B72" s="462">
        <v>24705</v>
      </c>
      <c r="C72" s="462">
        <v>26852</v>
      </c>
      <c r="D72" s="462">
        <v>51557</v>
      </c>
      <c r="E72" s="848">
        <f t="shared" si="6"/>
        <v>0.80949494554484491</v>
      </c>
      <c r="F72" s="462">
        <f t="shared" si="7"/>
        <v>414</v>
      </c>
      <c r="G72" s="463">
        <f t="shared" si="8"/>
        <v>52.08216149116511</v>
      </c>
    </row>
    <row r="73" spans="1:7" ht="13.5" customHeight="1" x14ac:dyDescent="0.2">
      <c r="A73" s="461" t="s">
        <v>1204</v>
      </c>
      <c r="B73" s="462">
        <v>24796</v>
      </c>
      <c r="C73" s="462">
        <v>26937</v>
      </c>
      <c r="D73" s="462">
        <v>51733</v>
      </c>
      <c r="E73" s="848">
        <f t="shared" ref="E73" si="9">(D73-D72)/D72*100</f>
        <v>0.34136974610625137</v>
      </c>
      <c r="F73" s="462">
        <f t="shared" ref="F73" si="10">D73-D72</f>
        <v>176</v>
      </c>
      <c r="G73" s="463">
        <f t="shared" ref="G73" si="11">C73/D73*100</f>
        <v>52.069278796899468</v>
      </c>
    </row>
    <row r="74" spans="1:7" ht="13.5" customHeight="1" x14ac:dyDescent="0.2">
      <c r="A74" s="461" t="s">
        <v>1667</v>
      </c>
      <c r="B74" s="462">
        <v>24668</v>
      </c>
      <c r="C74" s="462">
        <f>D74-B74</f>
        <v>26900</v>
      </c>
      <c r="D74" s="462">
        <v>51568</v>
      </c>
      <c r="E74" s="848">
        <f t="shared" ref="E74" si="12">(D74-D73)/D73*100</f>
        <v>-0.31894535402934299</v>
      </c>
      <c r="F74" s="462">
        <f t="shared" ref="F74" si="13">D74-D73</f>
        <v>-165</v>
      </c>
      <c r="G74" s="463">
        <f t="shared" ref="G74" si="14">C74/D74*100</f>
        <v>52.164132795532112</v>
      </c>
    </row>
    <row r="75" spans="1:7" x14ac:dyDescent="0.2">
      <c r="A75" s="348" t="s">
        <v>1668</v>
      </c>
    </row>
    <row r="76" spans="1:7" x14ac:dyDescent="0.2">
      <c r="A76" s="245" t="s">
        <v>1796</v>
      </c>
    </row>
    <row r="77" spans="1:7" ht="15" x14ac:dyDescent="0.25">
      <c r="A77" s="348" t="s">
        <v>275</v>
      </c>
      <c r="B77" s="777"/>
      <c r="C77" s="777"/>
      <c r="D77" s="777"/>
    </row>
    <row r="78" spans="1:7" ht="15" x14ac:dyDescent="0.25">
      <c r="A78" s="973" t="s">
        <v>1795</v>
      </c>
      <c r="B78" s="973"/>
      <c r="C78" s="973"/>
      <c r="D78" s="973"/>
      <c r="E78" s="973"/>
      <c r="F78" s="973"/>
      <c r="G78" s="973"/>
    </row>
  </sheetData>
  <mergeCells count="2">
    <mergeCell ref="A1:G1"/>
    <mergeCell ref="A78:G78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1"/>
  <sheetViews>
    <sheetView topLeftCell="A34" workbookViewId="0">
      <selection activeCell="H53" sqref="A1:H53"/>
    </sheetView>
  </sheetViews>
  <sheetFormatPr defaultColWidth="9.140625" defaultRowHeight="12.75" x14ac:dyDescent="0.2"/>
  <cols>
    <col min="1" max="1" width="9.140625" style="1"/>
    <col min="2" max="6" width="11.85546875" style="1" customWidth="1"/>
    <col min="7" max="16384" width="9.140625" style="1"/>
  </cols>
  <sheetData>
    <row r="1" spans="1:6" ht="15" x14ac:dyDescent="0.25">
      <c r="A1" s="4" t="s">
        <v>1798</v>
      </c>
    </row>
    <row r="2" spans="1:6" ht="15.75" x14ac:dyDescent="0.25">
      <c r="A2" s="19"/>
    </row>
    <row r="3" spans="1:6" ht="25.5" x14ac:dyDescent="0.2">
      <c r="A3" s="198" t="s">
        <v>50</v>
      </c>
      <c r="B3" s="198" t="s">
        <v>134</v>
      </c>
      <c r="C3" s="198" t="s">
        <v>287</v>
      </c>
      <c r="D3" s="198" t="s">
        <v>136</v>
      </c>
      <c r="E3" s="198" t="s">
        <v>270</v>
      </c>
      <c r="F3" s="198" t="s">
        <v>149</v>
      </c>
    </row>
    <row r="4" spans="1:6" ht="13.5" customHeight="1" x14ac:dyDescent="0.2">
      <c r="A4" s="220">
        <v>1997</v>
      </c>
      <c r="B4" s="462">
        <v>1034</v>
      </c>
      <c r="C4" s="835">
        <v>2.1</v>
      </c>
      <c r="D4" s="778"/>
      <c r="E4" s="462"/>
      <c r="F4" s="219">
        <v>48494</v>
      </c>
    </row>
    <row r="5" spans="1:6" ht="13.5" customHeight="1" x14ac:dyDescent="0.2">
      <c r="A5" s="221">
        <v>1998</v>
      </c>
      <c r="B5" s="462">
        <v>1342</v>
      </c>
      <c r="C5" s="835">
        <v>2.8</v>
      </c>
      <c r="D5" s="835">
        <f t="shared" ref="D5:D27" si="0">(B5-B4)/B4*100</f>
        <v>29.787234042553191</v>
      </c>
      <c r="E5" s="462">
        <f t="shared" ref="E5:E27" si="1">(B5-B4)</f>
        <v>308</v>
      </c>
      <c r="F5" s="103">
        <v>48555</v>
      </c>
    </row>
    <row r="6" spans="1:6" ht="13.5" customHeight="1" x14ac:dyDescent="0.2">
      <c r="A6" s="221">
        <v>1999</v>
      </c>
      <c r="B6" s="462">
        <v>1804</v>
      </c>
      <c r="C6" s="835">
        <v>3.7</v>
      </c>
      <c r="D6" s="835">
        <f t="shared" si="0"/>
        <v>34.42622950819672</v>
      </c>
      <c r="E6" s="462">
        <f t="shared" si="1"/>
        <v>462</v>
      </c>
      <c r="F6" s="103">
        <v>48658</v>
      </c>
    </row>
    <row r="7" spans="1:6" ht="13.5" customHeight="1" x14ac:dyDescent="0.2">
      <c r="A7" s="221">
        <v>2000</v>
      </c>
      <c r="B7" s="462">
        <v>2249</v>
      </c>
      <c r="C7" s="835">
        <v>4.5999999999999996</v>
      </c>
      <c r="D7" s="835">
        <f t="shared" si="0"/>
        <v>24.667405764966741</v>
      </c>
      <c r="E7" s="462">
        <f t="shared" si="1"/>
        <v>445</v>
      </c>
      <c r="F7" s="103">
        <v>48798</v>
      </c>
    </row>
    <row r="8" spans="1:6" ht="13.5" customHeight="1" x14ac:dyDescent="0.2">
      <c r="A8" s="221" t="s">
        <v>1031</v>
      </c>
      <c r="B8" s="462">
        <v>3088</v>
      </c>
      <c r="C8" s="835">
        <v>6</v>
      </c>
      <c r="D8" s="835">
        <f t="shared" si="0"/>
        <v>37.305469097376616</v>
      </c>
      <c r="E8" s="462">
        <f t="shared" si="1"/>
        <v>839</v>
      </c>
      <c r="F8" s="462">
        <v>49090</v>
      </c>
    </row>
    <row r="9" spans="1:6" ht="13.5" customHeight="1" x14ac:dyDescent="0.2">
      <c r="A9" s="221" t="s">
        <v>1651</v>
      </c>
      <c r="B9" s="462">
        <v>3460</v>
      </c>
      <c r="C9" s="835">
        <v>7.1</v>
      </c>
      <c r="D9" s="835">
        <f t="shared" si="0"/>
        <v>12.046632124352332</v>
      </c>
      <c r="E9" s="462">
        <f t="shared" si="1"/>
        <v>372</v>
      </c>
      <c r="F9" s="462">
        <v>49711</v>
      </c>
    </row>
    <row r="10" spans="1:6" ht="13.5" customHeight="1" x14ac:dyDescent="0.2">
      <c r="A10" s="221" t="s">
        <v>1652</v>
      </c>
      <c r="B10" s="462">
        <v>4230</v>
      </c>
      <c r="C10" s="835">
        <v>8.6</v>
      </c>
      <c r="D10" s="835">
        <f t="shared" si="0"/>
        <v>22.254335260115607</v>
      </c>
      <c r="E10" s="462">
        <f t="shared" si="1"/>
        <v>770</v>
      </c>
      <c r="F10" s="462">
        <v>50303</v>
      </c>
    </row>
    <row r="11" spans="1:6" ht="13.5" customHeight="1" x14ac:dyDescent="0.2">
      <c r="A11" s="221" t="s">
        <v>1653</v>
      </c>
      <c r="B11" s="462">
        <v>4767</v>
      </c>
      <c r="C11" s="835">
        <v>9.8000000000000007</v>
      </c>
      <c r="D11" s="835">
        <f t="shared" si="0"/>
        <v>12.695035460992907</v>
      </c>
      <c r="E11" s="462">
        <f t="shared" si="1"/>
        <v>537</v>
      </c>
      <c r="F11" s="462">
        <v>50203</v>
      </c>
    </row>
    <row r="12" spans="1:6" ht="13.5" customHeight="1" x14ac:dyDescent="0.2">
      <c r="A12" s="221" t="s">
        <v>1654</v>
      </c>
      <c r="B12" s="462">
        <v>5234</v>
      </c>
      <c r="C12" s="835">
        <v>10.9</v>
      </c>
      <c r="D12" s="835">
        <f t="shared" si="0"/>
        <v>9.7965177260331444</v>
      </c>
      <c r="E12" s="462">
        <f t="shared" si="1"/>
        <v>467</v>
      </c>
      <c r="F12" s="462">
        <v>49973</v>
      </c>
    </row>
    <row r="13" spans="1:6" ht="13.5" customHeight="1" x14ac:dyDescent="0.2">
      <c r="A13" s="221" t="s">
        <v>1655</v>
      </c>
      <c r="B13" s="462">
        <v>5819</v>
      </c>
      <c r="C13" s="835">
        <v>12.3</v>
      </c>
      <c r="D13" s="835">
        <f t="shared" si="0"/>
        <v>11.176920137562094</v>
      </c>
      <c r="E13" s="462">
        <f t="shared" si="1"/>
        <v>585</v>
      </c>
      <c r="F13" s="462">
        <v>49984</v>
      </c>
    </row>
    <row r="14" spans="1:6" ht="13.5" customHeight="1" x14ac:dyDescent="0.2">
      <c r="A14" s="221" t="s">
        <v>1656</v>
      </c>
      <c r="B14" s="462">
        <v>6483</v>
      </c>
      <c r="C14" s="835">
        <v>13.6</v>
      </c>
      <c r="D14" s="835">
        <f t="shared" si="0"/>
        <v>11.410895342842412</v>
      </c>
      <c r="E14" s="462">
        <f t="shared" si="1"/>
        <v>664</v>
      </c>
      <c r="F14" s="462">
        <v>50219</v>
      </c>
    </row>
    <row r="15" spans="1:6" ht="13.5" customHeight="1" x14ac:dyDescent="0.2">
      <c r="A15" s="221" t="s">
        <v>1657</v>
      </c>
      <c r="B15" s="462">
        <v>7302</v>
      </c>
      <c r="C15" s="835">
        <v>15.2</v>
      </c>
      <c r="D15" s="835">
        <f t="shared" si="0"/>
        <v>12.633040259139289</v>
      </c>
      <c r="E15" s="462">
        <f t="shared" si="1"/>
        <v>819</v>
      </c>
      <c r="F15" s="462">
        <v>50739</v>
      </c>
    </row>
    <row r="16" spans="1:6" ht="13.5" customHeight="1" x14ac:dyDescent="0.2">
      <c r="A16" s="221" t="s">
        <v>1658</v>
      </c>
      <c r="B16" s="462">
        <v>7503</v>
      </c>
      <c r="C16" s="835">
        <v>15.5</v>
      </c>
      <c r="D16" s="835">
        <f t="shared" si="0"/>
        <v>2.7526705012325388</v>
      </c>
      <c r="E16" s="462">
        <f t="shared" si="1"/>
        <v>201</v>
      </c>
      <c r="F16" s="462">
        <v>50695</v>
      </c>
    </row>
    <row r="17" spans="1:8" ht="13.5" customHeight="1" x14ac:dyDescent="0.2">
      <c r="A17" s="221" t="s">
        <v>1659</v>
      </c>
      <c r="B17" s="462">
        <v>7797</v>
      </c>
      <c r="C17" s="835">
        <v>16.3</v>
      </c>
      <c r="D17" s="835">
        <f t="shared" si="0"/>
        <v>3.9184326269492207</v>
      </c>
      <c r="E17" s="462">
        <f t="shared" si="1"/>
        <v>294</v>
      </c>
      <c r="F17" s="462">
        <v>50850</v>
      </c>
    </row>
    <row r="18" spans="1:8" ht="13.5" customHeight="1" x14ac:dyDescent="0.2">
      <c r="A18" s="221" t="s">
        <v>269</v>
      </c>
      <c r="B18" s="462">
        <v>7781</v>
      </c>
      <c r="C18" s="835">
        <v>15.2</v>
      </c>
      <c r="D18" s="835">
        <f t="shared" si="0"/>
        <v>-0.20520713094780044</v>
      </c>
      <c r="E18" s="462">
        <f t="shared" si="1"/>
        <v>-16</v>
      </c>
      <c r="F18" s="462">
        <v>50696</v>
      </c>
    </row>
    <row r="19" spans="1:8" ht="13.5" customHeight="1" x14ac:dyDescent="0.2">
      <c r="A19" s="221" t="s">
        <v>1661</v>
      </c>
      <c r="B19" s="462">
        <v>8057</v>
      </c>
      <c r="C19" s="835">
        <v>16</v>
      </c>
      <c r="D19" s="835">
        <f t="shared" si="0"/>
        <v>3.5471019149209617</v>
      </c>
      <c r="E19" s="462">
        <f t="shared" si="1"/>
        <v>276</v>
      </c>
      <c r="F19" s="462">
        <v>51177</v>
      </c>
    </row>
    <row r="20" spans="1:8" ht="13.5" customHeight="1" x14ac:dyDescent="0.2">
      <c r="A20" s="221" t="s">
        <v>1662</v>
      </c>
      <c r="B20" s="462">
        <v>8102</v>
      </c>
      <c r="C20" s="835">
        <v>16.2</v>
      </c>
      <c r="D20" s="835">
        <f t="shared" si="0"/>
        <v>0.55852054114434657</v>
      </c>
      <c r="E20" s="462">
        <f t="shared" si="1"/>
        <v>45</v>
      </c>
      <c r="F20" s="462">
        <v>51368</v>
      </c>
    </row>
    <row r="21" spans="1:8" ht="13.5" customHeight="1" x14ac:dyDescent="0.2">
      <c r="A21" s="221" t="s">
        <v>1663</v>
      </c>
      <c r="B21" s="462">
        <v>7670</v>
      </c>
      <c r="C21" s="835">
        <v>15.5</v>
      </c>
      <c r="D21" s="835">
        <f t="shared" si="0"/>
        <v>-5.3320167859787704</v>
      </c>
      <c r="E21" s="462">
        <f t="shared" si="1"/>
        <v>-432</v>
      </c>
      <c r="F21" s="462">
        <v>51258</v>
      </c>
    </row>
    <row r="22" spans="1:8" ht="13.5" customHeight="1" x14ac:dyDescent="0.2">
      <c r="A22" s="221" t="s">
        <v>1664</v>
      </c>
      <c r="B22" s="462">
        <v>7140</v>
      </c>
      <c r="C22" s="835">
        <v>14.6</v>
      </c>
      <c r="D22" s="835">
        <f t="shared" si="0"/>
        <v>-6.9100391134289438</v>
      </c>
      <c r="E22" s="462">
        <f t="shared" si="1"/>
        <v>-530</v>
      </c>
      <c r="F22" s="462">
        <v>50950</v>
      </c>
    </row>
    <row r="23" spans="1:8" ht="13.5" customHeight="1" x14ac:dyDescent="0.2">
      <c r="A23" s="221" t="s">
        <v>1665</v>
      </c>
      <c r="B23" s="462">
        <v>6654</v>
      </c>
      <c r="C23" s="835">
        <v>13.8</v>
      </c>
      <c r="D23" s="835">
        <f t="shared" si="0"/>
        <v>-6.8067226890756301</v>
      </c>
      <c r="E23" s="462">
        <f t="shared" si="1"/>
        <v>-486</v>
      </c>
      <c r="F23" s="462">
        <v>50869</v>
      </c>
    </row>
    <row r="24" spans="1:8" ht="13.5" customHeight="1" x14ac:dyDescent="0.2">
      <c r="A24" s="221" t="s">
        <v>1666</v>
      </c>
      <c r="B24" s="462">
        <v>6789</v>
      </c>
      <c r="C24" s="835">
        <v>13.8</v>
      </c>
      <c r="D24" s="835">
        <f t="shared" si="0"/>
        <v>2.028854824165915</v>
      </c>
      <c r="E24" s="462">
        <f t="shared" si="1"/>
        <v>135</v>
      </c>
      <c r="F24" s="462">
        <v>51143</v>
      </c>
    </row>
    <row r="25" spans="1:8" ht="13.5" customHeight="1" x14ac:dyDescent="0.2">
      <c r="A25" s="221" t="s">
        <v>1155</v>
      </c>
      <c r="B25" s="462">
        <v>7141</v>
      </c>
      <c r="C25" s="835">
        <f>B25/F25*100</f>
        <v>13.850689528095117</v>
      </c>
      <c r="D25" s="835">
        <f t="shared" si="0"/>
        <v>5.1848578583001919</v>
      </c>
      <c r="E25" s="462">
        <f t="shared" si="1"/>
        <v>352</v>
      </c>
      <c r="F25" s="462">
        <v>51557</v>
      </c>
    </row>
    <row r="26" spans="1:8" ht="13.5" customHeight="1" x14ac:dyDescent="0.2">
      <c r="A26" s="221" t="s">
        <v>1154</v>
      </c>
      <c r="B26" s="462">
        <v>7349</v>
      </c>
      <c r="C26" s="835">
        <f>B26/F26*100</f>
        <v>14.205632768252372</v>
      </c>
      <c r="D26" s="835">
        <f t="shared" si="0"/>
        <v>2.9127573169023946</v>
      </c>
      <c r="E26" s="462">
        <f t="shared" si="1"/>
        <v>208</v>
      </c>
      <c r="F26" s="462">
        <v>51733</v>
      </c>
    </row>
    <row r="27" spans="1:8" ht="13.5" customHeight="1" x14ac:dyDescent="0.2">
      <c r="A27" s="221" t="s">
        <v>1667</v>
      </c>
      <c r="B27" s="462">
        <v>7297</v>
      </c>
      <c r="C27" s="835">
        <f>B27/F27*100</f>
        <v>14.150248215947874</v>
      </c>
      <c r="D27" s="835">
        <f t="shared" si="0"/>
        <v>-0.70757926248469183</v>
      </c>
      <c r="E27" s="462">
        <f t="shared" si="1"/>
        <v>-52</v>
      </c>
      <c r="F27" s="462">
        <v>51568</v>
      </c>
    </row>
    <row r="28" spans="1:8" ht="11.25" customHeight="1" x14ac:dyDescent="0.2">
      <c r="A28" s="245" t="s">
        <v>1231</v>
      </c>
      <c r="B28" s="8"/>
      <c r="C28" s="14"/>
      <c r="D28" s="14"/>
      <c r="E28" s="14"/>
      <c r="F28" s="8"/>
    </row>
    <row r="29" spans="1:8" ht="11.25" customHeight="1" x14ac:dyDescent="0.2">
      <c r="A29" s="16" t="s">
        <v>1232</v>
      </c>
      <c r="B29" s="8"/>
      <c r="C29" s="14"/>
      <c r="D29" s="14"/>
      <c r="E29" s="14"/>
      <c r="F29" s="8"/>
    </row>
    <row r="30" spans="1:8" ht="11.25" customHeight="1" x14ac:dyDescent="0.2">
      <c r="A30" s="246" t="s">
        <v>272</v>
      </c>
      <c r="B30" s="8"/>
      <c r="C30" s="14"/>
      <c r="D30" s="14"/>
      <c r="E30" s="14"/>
      <c r="F30" s="8"/>
    </row>
    <row r="31" spans="1:8" ht="15" x14ac:dyDescent="0.25">
      <c r="A31" s="973" t="s">
        <v>1681</v>
      </c>
      <c r="B31" s="973"/>
      <c r="C31" s="973"/>
      <c r="D31" s="973"/>
      <c r="E31" s="973"/>
      <c r="F31" s="973"/>
      <c r="G31" s="973"/>
      <c r="H31" s="973"/>
    </row>
    <row r="32" spans="1:8" ht="15.75" x14ac:dyDescent="0.25">
      <c r="A32" s="19"/>
    </row>
    <row r="33" spans="1:8" ht="15.75" x14ac:dyDescent="0.25">
      <c r="A33" s="19"/>
    </row>
    <row r="34" spans="1:8" ht="15.75" x14ac:dyDescent="0.25">
      <c r="A34" s="19"/>
    </row>
    <row r="35" spans="1:8" ht="15.75" x14ac:dyDescent="0.25">
      <c r="A35" s="19"/>
    </row>
    <row r="36" spans="1:8" ht="15.75" x14ac:dyDescent="0.25">
      <c r="A36" s="19"/>
    </row>
    <row r="37" spans="1:8" ht="15.75" x14ac:dyDescent="0.25">
      <c r="A37" s="19"/>
    </row>
    <row r="38" spans="1:8" ht="15.75" x14ac:dyDescent="0.25">
      <c r="A38" s="19"/>
    </row>
    <row r="39" spans="1:8" ht="15.75" x14ac:dyDescent="0.25">
      <c r="A39" s="19"/>
    </row>
    <row r="40" spans="1:8" ht="15.75" x14ac:dyDescent="0.25">
      <c r="A40" s="19"/>
    </row>
    <row r="41" spans="1:8" ht="15.75" customHeight="1" x14ac:dyDescent="0.25">
      <c r="A41" s="984" t="s">
        <v>1680</v>
      </c>
      <c r="B41" s="984"/>
      <c r="C41" s="984"/>
      <c r="D41" s="984"/>
      <c r="E41" s="984"/>
      <c r="F41" s="984"/>
      <c r="G41" s="984"/>
      <c r="H41" s="984"/>
    </row>
  </sheetData>
  <mergeCells count="2">
    <mergeCell ref="A41:H41"/>
    <mergeCell ref="A31:H31"/>
  </mergeCells>
  <pageMargins left="0.78740157480314965" right="0.78740157480314965" top="1.0629921259842521" bottom="1.0629921259842521" header="0.78740157480314965" footer="0.78740157480314965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3"/>
  <sheetViews>
    <sheetView zoomScaleNormal="100" workbookViewId="0">
      <selection activeCell="A26" activeCellId="1" sqref="A1:I1 A26:I26"/>
    </sheetView>
  </sheetViews>
  <sheetFormatPr defaultColWidth="9.140625" defaultRowHeight="12.75" x14ac:dyDescent="0.2"/>
  <cols>
    <col min="1" max="1" width="10.140625" style="1" customWidth="1"/>
    <col min="2" max="10" width="8.140625" style="1" customWidth="1"/>
    <col min="11" max="1025" width="11.5703125" style="1"/>
    <col min="1026" max="16384" width="9.140625" style="1"/>
  </cols>
  <sheetData>
    <row r="1" spans="1:10" ht="15" customHeight="1" x14ac:dyDescent="0.25">
      <c r="A1" s="974" t="s">
        <v>1800</v>
      </c>
      <c r="B1" s="974"/>
      <c r="C1" s="974"/>
      <c r="D1" s="974"/>
      <c r="E1" s="974"/>
      <c r="F1" s="974"/>
      <c r="G1" s="974"/>
      <c r="H1" s="974"/>
      <c r="I1" s="974"/>
      <c r="J1" s="974"/>
    </row>
    <row r="3" spans="1:10" s="195" customFormat="1" ht="21" customHeight="1" x14ac:dyDescent="0.2">
      <c r="A3" s="985" t="s">
        <v>50</v>
      </c>
      <c r="B3" s="985" t="s">
        <v>137</v>
      </c>
      <c r="C3" s="985"/>
      <c r="D3" s="985"/>
      <c r="E3" s="985" t="s">
        <v>138</v>
      </c>
      <c r="F3" s="985"/>
      <c r="G3" s="985"/>
      <c r="H3" s="985" t="s">
        <v>139</v>
      </c>
      <c r="I3" s="985"/>
      <c r="J3" s="985"/>
    </row>
    <row r="4" spans="1:10" s="195" customFormat="1" ht="21" customHeight="1" x14ac:dyDescent="0.2">
      <c r="A4" s="985"/>
      <c r="B4" s="445" t="s">
        <v>132</v>
      </c>
      <c r="C4" s="445" t="s">
        <v>133</v>
      </c>
      <c r="D4" s="445" t="s">
        <v>46</v>
      </c>
      <c r="E4" s="445" t="s">
        <v>132</v>
      </c>
      <c r="F4" s="445" t="s">
        <v>133</v>
      </c>
      <c r="G4" s="445" t="s">
        <v>46</v>
      </c>
      <c r="H4" s="445" t="s">
        <v>132</v>
      </c>
      <c r="I4" s="445" t="s">
        <v>133</v>
      </c>
      <c r="J4" s="445" t="s">
        <v>46</v>
      </c>
    </row>
    <row r="5" spans="1:10" x14ac:dyDescent="0.2">
      <c r="A5" s="506">
        <v>1997</v>
      </c>
      <c r="B5" s="507">
        <v>155</v>
      </c>
      <c r="C5" s="507">
        <v>158</v>
      </c>
      <c r="D5" s="507">
        <v>313</v>
      </c>
      <c r="E5" s="507">
        <v>262</v>
      </c>
      <c r="F5" s="507">
        <v>291</v>
      </c>
      <c r="G5" s="507">
        <v>553</v>
      </c>
      <c r="H5" s="508">
        <f>B5-E5</f>
        <v>-107</v>
      </c>
      <c r="I5" s="508">
        <f>C5-F5</f>
        <v>-133</v>
      </c>
      <c r="J5" s="507">
        <v>-240</v>
      </c>
    </row>
    <row r="6" spans="1:10" x14ac:dyDescent="0.2">
      <c r="A6" s="464">
        <v>1998</v>
      </c>
      <c r="B6" s="465">
        <v>203</v>
      </c>
      <c r="C6" s="465">
        <v>172</v>
      </c>
      <c r="D6" s="465">
        <v>375</v>
      </c>
      <c r="E6" s="465">
        <v>217</v>
      </c>
      <c r="F6" s="465">
        <v>294</v>
      </c>
      <c r="G6" s="465">
        <v>511</v>
      </c>
      <c r="H6" s="460">
        <f t="shared" ref="H6:H27" si="0">B6-E6</f>
        <v>-14</v>
      </c>
      <c r="I6" s="460">
        <f t="shared" ref="I6:I28" si="1">C6-F6</f>
        <v>-122</v>
      </c>
      <c r="J6" s="465">
        <v>-136</v>
      </c>
    </row>
    <row r="7" spans="1:10" x14ac:dyDescent="0.2">
      <c r="A7" s="464">
        <v>1999</v>
      </c>
      <c r="B7" s="465">
        <v>196</v>
      </c>
      <c r="C7" s="465">
        <v>202</v>
      </c>
      <c r="D7" s="465">
        <v>398</v>
      </c>
      <c r="E7" s="465">
        <v>246</v>
      </c>
      <c r="F7" s="465">
        <v>244</v>
      </c>
      <c r="G7" s="465">
        <v>490</v>
      </c>
      <c r="H7" s="460">
        <f t="shared" si="0"/>
        <v>-50</v>
      </c>
      <c r="I7" s="460">
        <f t="shared" si="1"/>
        <v>-42</v>
      </c>
      <c r="J7" s="465">
        <v>-92</v>
      </c>
    </row>
    <row r="8" spans="1:10" x14ac:dyDescent="0.2">
      <c r="A8" s="464">
        <v>2000</v>
      </c>
      <c r="B8" s="465">
        <v>182</v>
      </c>
      <c r="C8" s="465">
        <v>199</v>
      </c>
      <c r="D8" s="465">
        <v>381</v>
      </c>
      <c r="E8" s="465">
        <v>255</v>
      </c>
      <c r="F8" s="465">
        <v>243</v>
      </c>
      <c r="G8" s="465">
        <v>498</v>
      </c>
      <c r="H8" s="460">
        <f t="shared" si="0"/>
        <v>-73</v>
      </c>
      <c r="I8" s="460">
        <f t="shared" si="1"/>
        <v>-44</v>
      </c>
      <c r="J8" s="465">
        <v>-117</v>
      </c>
    </row>
    <row r="9" spans="1:10" x14ac:dyDescent="0.2">
      <c r="A9" s="464">
        <v>2001</v>
      </c>
      <c r="B9" s="465">
        <v>242</v>
      </c>
      <c r="C9" s="465">
        <v>186</v>
      </c>
      <c r="D9" s="465">
        <v>428</v>
      </c>
      <c r="E9" s="465">
        <v>214</v>
      </c>
      <c r="F9" s="465">
        <v>246</v>
      </c>
      <c r="G9" s="465">
        <v>460</v>
      </c>
      <c r="H9" s="460">
        <f t="shared" si="0"/>
        <v>28</v>
      </c>
      <c r="I9" s="460">
        <f t="shared" si="1"/>
        <v>-60</v>
      </c>
      <c r="J9" s="465">
        <v>-32</v>
      </c>
    </row>
    <row r="10" spans="1:10" x14ac:dyDescent="0.2">
      <c r="A10" s="464" t="s">
        <v>1651</v>
      </c>
      <c r="B10" s="465">
        <v>182</v>
      </c>
      <c r="C10" s="465">
        <v>204</v>
      </c>
      <c r="D10" s="465">
        <v>386</v>
      </c>
      <c r="E10" s="465">
        <v>234</v>
      </c>
      <c r="F10" s="465">
        <v>276</v>
      </c>
      <c r="G10" s="465">
        <v>510</v>
      </c>
      <c r="H10" s="460">
        <f t="shared" si="0"/>
        <v>-52</v>
      </c>
      <c r="I10" s="460">
        <f t="shared" si="1"/>
        <v>-72</v>
      </c>
      <c r="J10" s="465">
        <v>-124</v>
      </c>
    </row>
    <row r="11" spans="1:10" x14ac:dyDescent="0.2">
      <c r="A11" s="464" t="s">
        <v>1652</v>
      </c>
      <c r="B11" s="465">
        <v>238</v>
      </c>
      <c r="C11" s="465">
        <v>206</v>
      </c>
      <c r="D11" s="465">
        <v>444</v>
      </c>
      <c r="E11" s="465">
        <v>255</v>
      </c>
      <c r="F11" s="465">
        <v>264</v>
      </c>
      <c r="G11" s="465">
        <v>519</v>
      </c>
      <c r="H11" s="460">
        <f t="shared" si="0"/>
        <v>-17</v>
      </c>
      <c r="I11" s="460">
        <f t="shared" si="1"/>
        <v>-58</v>
      </c>
      <c r="J11" s="465">
        <v>-75</v>
      </c>
    </row>
    <row r="12" spans="1:10" x14ac:dyDescent="0.2">
      <c r="A12" s="464" t="s">
        <v>1653</v>
      </c>
      <c r="B12" s="465">
        <v>254</v>
      </c>
      <c r="C12" s="465">
        <v>224</v>
      </c>
      <c r="D12" s="465">
        <v>478</v>
      </c>
      <c r="E12" s="465">
        <v>239</v>
      </c>
      <c r="F12" s="465">
        <v>264</v>
      </c>
      <c r="G12" s="465">
        <v>503</v>
      </c>
      <c r="H12" s="460">
        <f t="shared" si="0"/>
        <v>15</v>
      </c>
      <c r="I12" s="460">
        <f t="shared" si="1"/>
        <v>-40</v>
      </c>
      <c r="J12" s="465">
        <v>-25</v>
      </c>
    </row>
    <row r="13" spans="1:10" x14ac:dyDescent="0.2">
      <c r="A13" s="464" t="s">
        <v>1654</v>
      </c>
      <c r="B13" s="465">
        <v>231</v>
      </c>
      <c r="C13" s="465">
        <v>235</v>
      </c>
      <c r="D13" s="465">
        <v>466</v>
      </c>
      <c r="E13" s="465">
        <v>219</v>
      </c>
      <c r="F13" s="465">
        <v>275</v>
      </c>
      <c r="G13" s="465">
        <v>494</v>
      </c>
      <c r="H13" s="460">
        <f t="shared" si="0"/>
        <v>12</v>
      </c>
      <c r="I13" s="460">
        <f t="shared" si="1"/>
        <v>-40</v>
      </c>
      <c r="J13" s="465">
        <v>-28</v>
      </c>
    </row>
    <row r="14" spans="1:10" x14ac:dyDescent="0.2">
      <c r="A14" s="464" t="s">
        <v>1655</v>
      </c>
      <c r="B14" s="465">
        <v>246</v>
      </c>
      <c r="C14" s="465">
        <v>250</v>
      </c>
      <c r="D14" s="465">
        <v>496</v>
      </c>
      <c r="E14" s="465">
        <v>243</v>
      </c>
      <c r="F14" s="465">
        <v>268</v>
      </c>
      <c r="G14" s="465">
        <v>511</v>
      </c>
      <c r="H14" s="460">
        <f t="shared" si="0"/>
        <v>3</v>
      </c>
      <c r="I14" s="460">
        <f t="shared" si="1"/>
        <v>-18</v>
      </c>
      <c r="J14" s="465">
        <v>-15</v>
      </c>
    </row>
    <row r="15" spans="1:10" x14ac:dyDescent="0.2">
      <c r="A15" s="464" t="s">
        <v>1656</v>
      </c>
      <c r="B15" s="465">
        <v>256</v>
      </c>
      <c r="C15" s="465">
        <v>260</v>
      </c>
      <c r="D15" s="465">
        <v>516</v>
      </c>
      <c r="E15" s="465">
        <v>208</v>
      </c>
      <c r="F15" s="465">
        <v>273</v>
      </c>
      <c r="G15" s="465">
        <v>481</v>
      </c>
      <c r="H15" s="460">
        <f t="shared" si="0"/>
        <v>48</v>
      </c>
      <c r="I15" s="460">
        <f t="shared" si="1"/>
        <v>-13</v>
      </c>
      <c r="J15" s="465">
        <v>35</v>
      </c>
    </row>
    <row r="16" spans="1:10" x14ac:dyDescent="0.2">
      <c r="A16" s="464" t="s">
        <v>1657</v>
      </c>
      <c r="B16" s="465">
        <v>256</v>
      </c>
      <c r="C16" s="465">
        <v>230</v>
      </c>
      <c r="D16" s="465">
        <v>486</v>
      </c>
      <c r="E16" s="465">
        <v>257</v>
      </c>
      <c r="F16" s="465">
        <v>313</v>
      </c>
      <c r="G16" s="465">
        <v>570</v>
      </c>
      <c r="H16" s="460">
        <f t="shared" si="0"/>
        <v>-1</v>
      </c>
      <c r="I16" s="460">
        <f t="shared" si="1"/>
        <v>-83</v>
      </c>
      <c r="J16" s="465">
        <v>-84</v>
      </c>
    </row>
    <row r="17" spans="1:10" x14ac:dyDescent="0.2">
      <c r="A17" s="464" t="s">
        <v>1658</v>
      </c>
      <c r="B17" s="465">
        <v>273</v>
      </c>
      <c r="C17" s="465">
        <v>237</v>
      </c>
      <c r="D17" s="465">
        <v>510</v>
      </c>
      <c r="E17" s="465">
        <v>266</v>
      </c>
      <c r="F17" s="465">
        <v>323</v>
      </c>
      <c r="G17" s="465">
        <v>589</v>
      </c>
      <c r="H17" s="460">
        <f t="shared" si="0"/>
        <v>7</v>
      </c>
      <c r="I17" s="460">
        <f t="shared" si="1"/>
        <v>-86</v>
      </c>
      <c r="J17" s="465">
        <v>-79</v>
      </c>
    </row>
    <row r="18" spans="1:10" x14ac:dyDescent="0.2">
      <c r="A18" s="464" t="s">
        <v>1659</v>
      </c>
      <c r="B18" s="465">
        <v>249</v>
      </c>
      <c r="C18" s="465">
        <v>231</v>
      </c>
      <c r="D18" s="465">
        <v>480</v>
      </c>
      <c r="E18" s="465">
        <v>232</v>
      </c>
      <c r="F18" s="465">
        <v>286</v>
      </c>
      <c r="G18" s="465">
        <v>518</v>
      </c>
      <c r="H18" s="460">
        <f t="shared" si="0"/>
        <v>17</v>
      </c>
      <c r="I18" s="460">
        <f t="shared" si="1"/>
        <v>-55</v>
      </c>
      <c r="J18" s="465">
        <v>-38</v>
      </c>
    </row>
    <row r="19" spans="1:10" x14ac:dyDescent="0.2">
      <c r="A19" s="464" t="s">
        <v>269</v>
      </c>
      <c r="B19" s="465">
        <v>244</v>
      </c>
      <c r="C19" s="465">
        <v>235</v>
      </c>
      <c r="D19" s="465">
        <v>479</v>
      </c>
      <c r="E19" s="465">
        <v>223</v>
      </c>
      <c r="F19" s="465">
        <v>282</v>
      </c>
      <c r="G19" s="465">
        <v>505</v>
      </c>
      <c r="H19" s="460">
        <f t="shared" si="0"/>
        <v>21</v>
      </c>
      <c r="I19" s="460">
        <f t="shared" si="1"/>
        <v>-47</v>
      </c>
      <c r="J19" s="465">
        <v>-26</v>
      </c>
    </row>
    <row r="20" spans="1:10" x14ac:dyDescent="0.2">
      <c r="A20" s="464" t="s">
        <v>1661</v>
      </c>
      <c r="B20" s="465">
        <v>226</v>
      </c>
      <c r="C20" s="465">
        <v>203</v>
      </c>
      <c r="D20" s="465">
        <v>429</v>
      </c>
      <c r="E20" s="465">
        <v>242</v>
      </c>
      <c r="F20" s="465">
        <v>277</v>
      </c>
      <c r="G20" s="465">
        <v>519</v>
      </c>
      <c r="H20" s="460">
        <f t="shared" si="0"/>
        <v>-16</v>
      </c>
      <c r="I20" s="460">
        <f t="shared" si="1"/>
        <v>-74</v>
      </c>
      <c r="J20" s="465">
        <v>-90</v>
      </c>
    </row>
    <row r="21" spans="1:10" x14ac:dyDescent="0.2">
      <c r="A21" s="464" t="s">
        <v>1662</v>
      </c>
      <c r="B21" s="465">
        <v>228</v>
      </c>
      <c r="C21" s="465">
        <v>217</v>
      </c>
      <c r="D21" s="465">
        <v>445</v>
      </c>
      <c r="E21" s="465">
        <v>240</v>
      </c>
      <c r="F21" s="465">
        <v>283</v>
      </c>
      <c r="G21" s="465">
        <v>523</v>
      </c>
      <c r="H21" s="460">
        <f t="shared" si="0"/>
        <v>-12</v>
      </c>
      <c r="I21" s="460">
        <f t="shared" si="1"/>
        <v>-66</v>
      </c>
      <c r="J21" s="465">
        <v>-78</v>
      </c>
    </row>
    <row r="22" spans="1:10" x14ac:dyDescent="0.2">
      <c r="A22" s="464" t="s">
        <v>1663</v>
      </c>
      <c r="B22" s="465">
        <v>222</v>
      </c>
      <c r="C22" s="465">
        <v>212</v>
      </c>
      <c r="D22" s="465">
        <v>434</v>
      </c>
      <c r="E22" s="465">
        <v>234</v>
      </c>
      <c r="F22" s="465">
        <v>281</v>
      </c>
      <c r="G22" s="465">
        <v>515</v>
      </c>
      <c r="H22" s="460">
        <f t="shared" si="0"/>
        <v>-12</v>
      </c>
      <c r="I22" s="460">
        <f t="shared" si="1"/>
        <v>-69</v>
      </c>
      <c r="J22" s="465">
        <v>-81</v>
      </c>
    </row>
    <row r="23" spans="1:10" x14ac:dyDescent="0.2">
      <c r="A23" s="464" t="s">
        <v>1664</v>
      </c>
      <c r="B23" s="465">
        <v>220</v>
      </c>
      <c r="C23" s="465">
        <v>184</v>
      </c>
      <c r="D23" s="465">
        <v>404</v>
      </c>
      <c r="E23" s="465">
        <v>255</v>
      </c>
      <c r="F23" s="465">
        <v>322</v>
      </c>
      <c r="G23" s="465">
        <v>577</v>
      </c>
      <c r="H23" s="460">
        <f t="shared" si="0"/>
        <v>-35</v>
      </c>
      <c r="I23" s="460">
        <f t="shared" si="1"/>
        <v>-138</v>
      </c>
      <c r="J23" s="465">
        <v>-173</v>
      </c>
    </row>
    <row r="24" spans="1:10" x14ac:dyDescent="0.2">
      <c r="A24" s="464" t="s">
        <v>1665</v>
      </c>
      <c r="B24" s="465">
        <v>226</v>
      </c>
      <c r="C24" s="465">
        <v>174</v>
      </c>
      <c r="D24" s="465">
        <v>400</v>
      </c>
      <c r="E24" s="465">
        <v>239</v>
      </c>
      <c r="F24" s="465">
        <v>266</v>
      </c>
      <c r="G24" s="465">
        <v>505</v>
      </c>
      <c r="H24" s="460">
        <f t="shared" si="0"/>
        <v>-13</v>
      </c>
      <c r="I24" s="460">
        <f t="shared" si="1"/>
        <v>-92</v>
      </c>
      <c r="J24" s="465">
        <v>-105</v>
      </c>
    </row>
    <row r="25" spans="1:10" x14ac:dyDescent="0.2">
      <c r="A25" s="464" t="s">
        <v>1666</v>
      </c>
      <c r="B25" s="465">
        <v>180</v>
      </c>
      <c r="C25" s="465">
        <v>179</v>
      </c>
      <c r="D25" s="465">
        <v>359</v>
      </c>
      <c r="E25" s="465">
        <v>260</v>
      </c>
      <c r="F25" s="465">
        <v>305</v>
      </c>
      <c r="G25" s="465">
        <v>565</v>
      </c>
      <c r="H25" s="460">
        <f t="shared" si="0"/>
        <v>-80</v>
      </c>
      <c r="I25" s="460">
        <f t="shared" si="1"/>
        <v>-126</v>
      </c>
      <c r="J25" s="465">
        <f>B25+C25-E25-F25</f>
        <v>-206</v>
      </c>
    </row>
    <row r="26" spans="1:10" x14ac:dyDescent="0.2">
      <c r="A26" s="464" t="s">
        <v>1155</v>
      </c>
      <c r="B26" s="465">
        <v>178</v>
      </c>
      <c r="C26" s="465">
        <v>204</v>
      </c>
      <c r="D26" s="465">
        <v>382</v>
      </c>
      <c r="E26" s="465">
        <v>253</v>
      </c>
      <c r="F26" s="465">
        <v>351</v>
      </c>
      <c r="G26" s="465">
        <v>604</v>
      </c>
      <c r="H26" s="460">
        <f t="shared" si="0"/>
        <v>-75</v>
      </c>
      <c r="I26" s="460">
        <f t="shared" si="1"/>
        <v>-147</v>
      </c>
      <c r="J26" s="465">
        <f>B26+C26-E26-F26</f>
        <v>-222</v>
      </c>
    </row>
    <row r="27" spans="1:10" x14ac:dyDescent="0.2">
      <c r="A27" s="464" t="s">
        <v>1154</v>
      </c>
      <c r="B27" s="458">
        <v>200</v>
      </c>
      <c r="C27" s="458">
        <v>168</v>
      </c>
      <c r="D27" s="458">
        <v>368</v>
      </c>
      <c r="E27" s="458">
        <v>231</v>
      </c>
      <c r="F27" s="458">
        <v>303</v>
      </c>
      <c r="G27" s="458">
        <v>534</v>
      </c>
      <c r="H27" s="460">
        <f t="shared" si="0"/>
        <v>-31</v>
      </c>
      <c r="I27" s="460">
        <f t="shared" si="1"/>
        <v>-135</v>
      </c>
      <c r="J27" s="465">
        <f>B27+C27-E27-F27</f>
        <v>-166</v>
      </c>
    </row>
    <row r="28" spans="1:10" x14ac:dyDescent="0.2">
      <c r="A28" s="829" t="s">
        <v>1667</v>
      </c>
      <c r="B28" s="458">
        <v>149</v>
      </c>
      <c r="C28" s="458">
        <f>D28-B28</f>
        <v>181</v>
      </c>
      <c r="D28" s="458">
        <v>330</v>
      </c>
      <c r="E28" s="458">
        <v>314</v>
      </c>
      <c r="F28" s="458">
        <f>G28-E28</f>
        <v>310</v>
      </c>
      <c r="G28" s="458">
        <v>624</v>
      </c>
      <c r="H28" s="460">
        <f>B28-E28</f>
        <v>-165</v>
      </c>
      <c r="I28" s="460">
        <f t="shared" si="1"/>
        <v>-129</v>
      </c>
      <c r="J28" s="465">
        <f t="shared" ref="J28" si="2">D28-G28</f>
        <v>-294</v>
      </c>
    </row>
    <row r="29" spans="1:10" ht="11.25" customHeight="1" x14ac:dyDescent="0.2">
      <c r="A29" s="245" t="s">
        <v>1231</v>
      </c>
      <c r="B29" s="8"/>
      <c r="C29" s="14"/>
      <c r="D29" s="14"/>
      <c r="E29" s="14"/>
      <c r="F29" s="8"/>
    </row>
    <row r="30" spans="1:10" ht="11.25" customHeight="1" x14ac:dyDescent="0.2">
      <c r="A30" s="16" t="s">
        <v>1232</v>
      </c>
      <c r="B30" s="8"/>
      <c r="C30" s="14"/>
      <c r="D30" s="14"/>
      <c r="E30" s="14"/>
      <c r="F30" s="8"/>
    </row>
    <row r="31" spans="1:10" ht="11.25" customHeight="1" x14ac:dyDescent="0.2">
      <c r="A31" s="246" t="s">
        <v>272</v>
      </c>
      <c r="B31" s="8"/>
      <c r="C31" s="14"/>
      <c r="D31" s="14"/>
      <c r="E31" s="14"/>
      <c r="F31" s="8"/>
    </row>
    <row r="33" spans="1:10" ht="15" x14ac:dyDescent="0.25">
      <c r="A33" s="973" t="s">
        <v>1799</v>
      </c>
      <c r="B33" s="973"/>
      <c r="C33" s="973"/>
      <c r="D33" s="973"/>
      <c r="E33" s="973"/>
      <c r="F33" s="973"/>
      <c r="G33" s="973"/>
      <c r="H33" s="973"/>
      <c r="I33" s="973"/>
      <c r="J33" s="973"/>
    </row>
  </sheetData>
  <mergeCells count="6">
    <mergeCell ref="A1:J1"/>
    <mergeCell ref="A33:J33"/>
    <mergeCell ref="B3:D3"/>
    <mergeCell ref="E3:G3"/>
    <mergeCell ref="A3:A4"/>
    <mergeCell ref="H3:J3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8" style="1" customWidth="1"/>
    <col min="2" max="10" width="8.140625" style="1" customWidth="1"/>
    <col min="11" max="16384" width="9.140625" style="1"/>
  </cols>
  <sheetData>
    <row r="1" spans="1:17" ht="28.5" customHeight="1" x14ac:dyDescent="0.25">
      <c r="A1" s="974" t="s">
        <v>1804</v>
      </c>
      <c r="B1" s="974"/>
      <c r="C1" s="974"/>
      <c r="D1" s="974"/>
      <c r="E1" s="974"/>
      <c r="F1" s="974"/>
      <c r="G1" s="974"/>
      <c r="H1" s="974"/>
      <c r="I1" s="974"/>
      <c r="J1" s="974"/>
    </row>
    <row r="2" spans="1:17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7" s="9" customFormat="1" ht="19.5" customHeight="1" x14ac:dyDescent="0.2">
      <c r="A3" s="987" t="s">
        <v>0</v>
      </c>
      <c r="B3" s="986" t="s">
        <v>494</v>
      </c>
      <c r="C3" s="986"/>
      <c r="D3" s="986"/>
      <c r="E3" s="986" t="s">
        <v>1035</v>
      </c>
      <c r="F3" s="986"/>
      <c r="G3" s="986"/>
      <c r="H3" s="986" t="s">
        <v>1036</v>
      </c>
      <c r="I3" s="986"/>
      <c r="J3" s="986"/>
    </row>
    <row r="4" spans="1:17" ht="26.25" customHeight="1" x14ac:dyDescent="0.25">
      <c r="A4" s="988"/>
      <c r="B4" s="250" t="s">
        <v>276</v>
      </c>
      <c r="C4" s="250" t="s">
        <v>277</v>
      </c>
      <c r="D4" s="250" t="s">
        <v>343</v>
      </c>
      <c r="E4" s="250" t="s">
        <v>276</v>
      </c>
      <c r="F4" s="250" t="s">
        <v>277</v>
      </c>
      <c r="G4" s="250" t="s">
        <v>343</v>
      </c>
      <c r="H4" s="250" t="s">
        <v>276</v>
      </c>
      <c r="I4" s="250" t="s">
        <v>277</v>
      </c>
      <c r="J4" s="250" t="s">
        <v>343</v>
      </c>
      <c r="K4" s="368"/>
      <c r="N4" s="368"/>
      <c r="O4" s="368"/>
      <c r="P4" s="368"/>
    </row>
    <row r="5" spans="1:17" ht="14.25" customHeight="1" x14ac:dyDescent="0.25">
      <c r="A5" s="510">
        <v>2014</v>
      </c>
      <c r="B5" s="509">
        <v>434</v>
      </c>
      <c r="C5" s="509">
        <v>515</v>
      </c>
      <c r="D5" s="459">
        <f t="shared" ref="D5:D9" si="0">B5-C5</f>
        <v>-81</v>
      </c>
      <c r="E5" s="466">
        <v>141</v>
      </c>
      <c r="F5" s="466">
        <v>7</v>
      </c>
      <c r="G5" s="469">
        <f t="shared" ref="G5:G9" si="1">E5-F5</f>
        <v>134</v>
      </c>
      <c r="H5" s="466">
        <f t="shared" ref="H5:J10" si="2">B5-E5</f>
        <v>293</v>
      </c>
      <c r="I5" s="466">
        <f t="shared" si="2"/>
        <v>508</v>
      </c>
      <c r="J5" s="467">
        <f t="shared" si="2"/>
        <v>-215</v>
      </c>
      <c r="K5" s="368"/>
      <c r="N5" s="368"/>
      <c r="O5" s="368"/>
      <c r="P5" s="368"/>
    </row>
    <row r="6" spans="1:17" ht="14.25" customHeight="1" x14ac:dyDescent="0.25">
      <c r="A6" s="470">
        <v>2015</v>
      </c>
      <c r="B6" s="466">
        <v>404</v>
      </c>
      <c r="C6" s="466">
        <v>577</v>
      </c>
      <c r="D6" s="459">
        <f t="shared" si="0"/>
        <v>-173</v>
      </c>
      <c r="E6" s="466">
        <v>126</v>
      </c>
      <c r="F6" s="466">
        <v>14</v>
      </c>
      <c r="G6" s="469">
        <f t="shared" si="1"/>
        <v>112</v>
      </c>
      <c r="H6" s="466">
        <f t="shared" si="2"/>
        <v>278</v>
      </c>
      <c r="I6" s="466">
        <f t="shared" si="2"/>
        <v>563</v>
      </c>
      <c r="J6" s="467">
        <f t="shared" si="2"/>
        <v>-285</v>
      </c>
      <c r="K6" s="368"/>
      <c r="N6" s="368"/>
      <c r="O6" s="368"/>
      <c r="P6" s="368"/>
    </row>
    <row r="7" spans="1:17" ht="14.25" customHeight="1" x14ac:dyDescent="0.25">
      <c r="A7" s="470">
        <v>2016</v>
      </c>
      <c r="B7" s="466">
        <v>400</v>
      </c>
      <c r="C7" s="466">
        <v>505</v>
      </c>
      <c r="D7" s="459">
        <f t="shared" si="0"/>
        <v>-105</v>
      </c>
      <c r="E7" s="466">
        <v>125</v>
      </c>
      <c r="F7" s="466">
        <v>15</v>
      </c>
      <c r="G7" s="469">
        <f t="shared" si="1"/>
        <v>110</v>
      </c>
      <c r="H7" s="466">
        <f t="shared" si="2"/>
        <v>275</v>
      </c>
      <c r="I7" s="466">
        <f t="shared" si="2"/>
        <v>490</v>
      </c>
      <c r="J7" s="467">
        <f t="shared" si="2"/>
        <v>-215</v>
      </c>
      <c r="K7" s="368"/>
      <c r="N7" s="368"/>
      <c r="O7" s="368"/>
      <c r="P7" s="368"/>
    </row>
    <row r="8" spans="1:17" ht="14.25" customHeight="1" x14ac:dyDescent="0.25">
      <c r="A8" s="470">
        <v>2017</v>
      </c>
      <c r="B8" s="466">
        <v>359</v>
      </c>
      <c r="C8" s="466">
        <v>565</v>
      </c>
      <c r="D8" s="459">
        <f t="shared" si="0"/>
        <v>-206</v>
      </c>
      <c r="E8" s="466">
        <v>107</v>
      </c>
      <c r="F8" s="466">
        <v>13</v>
      </c>
      <c r="G8" s="469">
        <f t="shared" si="1"/>
        <v>94</v>
      </c>
      <c r="H8" s="466">
        <f t="shared" si="2"/>
        <v>252</v>
      </c>
      <c r="I8" s="466">
        <f t="shared" si="2"/>
        <v>552</v>
      </c>
      <c r="J8" s="467">
        <f t="shared" si="2"/>
        <v>-300</v>
      </c>
      <c r="K8" s="368"/>
      <c r="N8" s="368"/>
      <c r="O8" s="368"/>
      <c r="P8" s="368"/>
    </row>
    <row r="9" spans="1:17" ht="14.25" customHeight="1" x14ac:dyDescent="0.25">
      <c r="A9" s="470">
        <v>2018</v>
      </c>
      <c r="B9" s="466">
        <v>382</v>
      </c>
      <c r="C9" s="466">
        <v>604</v>
      </c>
      <c r="D9" s="459">
        <f t="shared" si="0"/>
        <v>-222</v>
      </c>
      <c r="E9" s="466">
        <v>91</v>
      </c>
      <c r="F9" s="466">
        <v>13</v>
      </c>
      <c r="G9" s="469">
        <f t="shared" si="1"/>
        <v>78</v>
      </c>
      <c r="H9" s="466">
        <f t="shared" si="2"/>
        <v>291</v>
      </c>
      <c r="I9" s="466">
        <f t="shared" si="2"/>
        <v>591</v>
      </c>
      <c r="J9" s="467">
        <f t="shared" si="2"/>
        <v>-300</v>
      </c>
      <c r="K9" s="368"/>
      <c r="N9" s="368"/>
      <c r="O9" s="368"/>
      <c r="P9" s="368"/>
    </row>
    <row r="10" spans="1:17" ht="14.25" customHeight="1" x14ac:dyDescent="0.25">
      <c r="A10" s="470">
        <v>2019</v>
      </c>
      <c r="B10" s="466">
        <v>368</v>
      </c>
      <c r="C10" s="466">
        <v>534</v>
      </c>
      <c r="D10" s="459">
        <f>B10-C10</f>
        <v>-166</v>
      </c>
      <c r="E10" s="466">
        <v>98</v>
      </c>
      <c r="F10" s="466">
        <v>13</v>
      </c>
      <c r="G10" s="469">
        <f>E10-F10</f>
        <v>85</v>
      </c>
      <c r="H10" s="466">
        <f t="shared" si="2"/>
        <v>270</v>
      </c>
      <c r="I10" s="466">
        <f t="shared" si="2"/>
        <v>521</v>
      </c>
      <c r="J10" s="467">
        <v>-251</v>
      </c>
      <c r="K10" s="368"/>
      <c r="N10" s="368"/>
      <c r="O10" s="368"/>
      <c r="P10" s="368"/>
    </row>
    <row r="11" spans="1:17" ht="14.25" customHeight="1" x14ac:dyDescent="0.25">
      <c r="A11" s="470">
        <v>2020</v>
      </c>
      <c r="B11" s="466">
        <v>330</v>
      </c>
      <c r="C11" s="466">
        <v>624</v>
      </c>
      <c r="D11" s="459">
        <v>-294</v>
      </c>
      <c r="E11" s="466">
        <v>93</v>
      </c>
      <c r="F11" s="466">
        <v>16</v>
      </c>
      <c r="G11" s="469">
        <f>E11-F11</f>
        <v>77</v>
      </c>
      <c r="H11" s="466">
        <f t="shared" ref="H11" si="3">B11-E11</f>
        <v>237</v>
      </c>
      <c r="I11" s="466">
        <f t="shared" ref="I11" si="4">C11-F11</f>
        <v>608</v>
      </c>
      <c r="J11" s="467">
        <v>-250</v>
      </c>
      <c r="K11" s="368"/>
      <c r="N11" s="368"/>
      <c r="O11" s="368"/>
      <c r="P11" s="368"/>
    </row>
    <row r="12" spans="1:17" ht="14.25" customHeight="1" x14ac:dyDescent="0.25">
      <c r="A12" s="348" t="s">
        <v>275</v>
      </c>
      <c r="C12" s="368"/>
      <c r="F12" s="368"/>
      <c r="I12" s="368"/>
      <c r="L12" s="368"/>
      <c r="O12" s="368"/>
      <c r="P12" s="368"/>
      <c r="Q12" s="368"/>
    </row>
    <row r="13" spans="1:17" ht="15" x14ac:dyDescent="0.25">
      <c r="A13" s="973" t="s">
        <v>1801</v>
      </c>
      <c r="B13" s="973"/>
      <c r="C13" s="973"/>
      <c r="D13" s="973"/>
      <c r="E13" s="973"/>
      <c r="F13" s="973"/>
      <c r="G13" s="973"/>
      <c r="H13" s="973"/>
      <c r="I13" s="973"/>
      <c r="J13" s="973"/>
      <c r="L13" s="368"/>
      <c r="O13" s="368"/>
      <c r="P13" s="368"/>
      <c r="Q13" s="368"/>
    </row>
    <row r="14" spans="1:17" ht="15" x14ac:dyDescent="0.25">
      <c r="C14" s="368"/>
      <c r="F14" s="368"/>
      <c r="I14" s="368"/>
      <c r="L14" s="368"/>
      <c r="O14" s="368"/>
      <c r="P14" s="368"/>
      <c r="Q14" s="368"/>
    </row>
    <row r="15" spans="1:17" ht="15" x14ac:dyDescent="0.25">
      <c r="C15" s="368"/>
      <c r="F15" s="368"/>
      <c r="I15" s="368"/>
      <c r="L15" s="368"/>
      <c r="O15" s="368"/>
      <c r="P15" s="368"/>
      <c r="Q15" s="368"/>
    </row>
    <row r="16" spans="1:17" ht="15" x14ac:dyDescent="0.25">
      <c r="C16" s="368"/>
      <c r="F16" s="368"/>
      <c r="I16" s="368"/>
      <c r="L16" s="368"/>
      <c r="O16" s="368"/>
      <c r="P16" s="368"/>
      <c r="Q16" s="368"/>
    </row>
    <row r="17" spans="1:17" ht="15" x14ac:dyDescent="0.25">
      <c r="C17" s="368"/>
      <c r="F17" s="368"/>
      <c r="I17" s="368"/>
      <c r="L17" s="368"/>
      <c r="O17" s="368"/>
      <c r="P17" s="368"/>
      <c r="Q17" s="368"/>
    </row>
    <row r="18" spans="1:17" ht="15" x14ac:dyDescent="0.25">
      <c r="A18" s="368"/>
      <c r="D18" s="368"/>
      <c r="G18" s="368"/>
      <c r="J18" s="368"/>
      <c r="M18" s="368"/>
      <c r="N18" s="368"/>
      <c r="O18" s="368"/>
    </row>
    <row r="25" spans="1:17" ht="15" x14ac:dyDescent="0.25">
      <c r="A25" s="973" t="s">
        <v>1802</v>
      </c>
      <c r="B25" s="973"/>
      <c r="C25" s="973"/>
      <c r="D25" s="973"/>
      <c r="E25" s="973"/>
      <c r="F25" s="973"/>
      <c r="G25" s="973"/>
      <c r="H25" s="973"/>
      <c r="I25" s="973"/>
      <c r="J25" s="973"/>
    </row>
    <row r="37" spans="1:10" ht="15" x14ac:dyDescent="0.25">
      <c r="A37" s="973" t="s">
        <v>1803</v>
      </c>
      <c r="B37" s="973"/>
      <c r="C37" s="973"/>
      <c r="D37" s="973"/>
      <c r="E37" s="973"/>
      <c r="F37" s="973"/>
      <c r="G37" s="973"/>
      <c r="H37" s="973"/>
      <c r="I37" s="973"/>
      <c r="J37" s="973"/>
    </row>
  </sheetData>
  <mergeCells count="8">
    <mergeCell ref="A37:J37"/>
    <mergeCell ref="B3:D3"/>
    <mergeCell ref="E3:G3"/>
    <mergeCell ref="A1:J1"/>
    <mergeCell ref="H3:J3"/>
    <mergeCell ref="A3:A4"/>
    <mergeCell ref="A13:J13"/>
    <mergeCell ref="A25:J25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1"/>
  <sheetViews>
    <sheetView workbookViewId="0">
      <selection activeCell="A26" activeCellId="1" sqref="A1:I1 A26:I26"/>
    </sheetView>
  </sheetViews>
  <sheetFormatPr defaultRowHeight="12.75" x14ac:dyDescent="0.2"/>
  <cols>
    <col min="1" max="1" width="30" customWidth="1"/>
    <col min="2" max="4" width="16.140625" customWidth="1"/>
    <col min="5" max="7" width="3.28515625" customWidth="1"/>
  </cols>
  <sheetData>
    <row r="1" spans="1:10" s="1" customFormat="1" ht="30" customHeight="1" x14ac:dyDescent="0.25">
      <c r="A1" s="974" t="s">
        <v>1805</v>
      </c>
      <c r="B1" s="974"/>
      <c r="C1" s="974"/>
      <c r="D1" s="974"/>
      <c r="E1" s="974"/>
      <c r="F1" s="974"/>
      <c r="G1" s="974"/>
    </row>
    <row r="2" spans="1:10" s="1" customFormat="1" x14ac:dyDescent="0.2"/>
    <row r="3" spans="1:10" s="315" customFormat="1" ht="38.25" x14ac:dyDescent="0.2">
      <c r="A3" s="448" t="s">
        <v>0</v>
      </c>
      <c r="B3" s="448" t="s">
        <v>1205</v>
      </c>
      <c r="C3" s="448" t="s">
        <v>1206</v>
      </c>
    </row>
    <row r="4" spans="1:10" s="1" customFormat="1" ht="13.5" customHeight="1" x14ac:dyDescent="0.2">
      <c r="A4" s="850">
        <v>2012</v>
      </c>
      <c r="B4" s="511">
        <v>222</v>
      </c>
      <c r="C4" s="528">
        <v>222</v>
      </c>
      <c r="J4"/>
    </row>
    <row r="5" spans="1:10" s="1" customFormat="1" ht="13.5" customHeight="1" x14ac:dyDescent="0.2">
      <c r="A5" s="851">
        <v>2013</v>
      </c>
      <c r="B5" s="472">
        <v>395</v>
      </c>
      <c r="C5" s="458">
        <f>C4+B5</f>
        <v>617</v>
      </c>
      <c r="J5"/>
    </row>
    <row r="6" spans="1:10" s="1" customFormat="1" ht="13.5" customHeight="1" x14ac:dyDescent="0.2">
      <c r="A6" s="851">
        <v>2014</v>
      </c>
      <c r="B6" s="472">
        <v>497</v>
      </c>
      <c r="C6" s="458">
        <f t="shared" ref="C6:C12" si="0">C5+B6</f>
        <v>1114</v>
      </c>
      <c r="J6"/>
    </row>
    <row r="7" spans="1:10" s="1" customFormat="1" ht="13.5" customHeight="1" x14ac:dyDescent="0.2">
      <c r="A7" s="851">
        <v>2015</v>
      </c>
      <c r="B7" s="472">
        <v>538</v>
      </c>
      <c r="C7" s="458">
        <f t="shared" si="0"/>
        <v>1652</v>
      </c>
      <c r="J7"/>
    </row>
    <row r="8" spans="1:10" s="1" customFormat="1" ht="13.5" customHeight="1" x14ac:dyDescent="0.2">
      <c r="A8" s="851">
        <v>2016</v>
      </c>
      <c r="B8" s="472">
        <v>595</v>
      </c>
      <c r="C8" s="458">
        <f t="shared" si="0"/>
        <v>2247</v>
      </c>
      <c r="J8"/>
    </row>
    <row r="9" spans="1:10" s="1" customFormat="1" ht="13.5" customHeight="1" x14ac:dyDescent="0.2">
      <c r="A9" s="851">
        <v>2017</v>
      </c>
      <c r="B9" s="458">
        <v>327</v>
      </c>
      <c r="C9" s="458">
        <f t="shared" si="0"/>
        <v>2574</v>
      </c>
      <c r="J9"/>
    </row>
    <row r="10" spans="1:10" s="1" customFormat="1" ht="13.5" customHeight="1" x14ac:dyDescent="0.2">
      <c r="A10" s="851">
        <v>2018</v>
      </c>
      <c r="B10" s="471">
        <v>130</v>
      </c>
      <c r="C10" s="458">
        <f t="shared" si="0"/>
        <v>2704</v>
      </c>
      <c r="J10"/>
    </row>
    <row r="11" spans="1:10" s="1" customFormat="1" ht="13.5" customHeight="1" x14ac:dyDescent="0.2">
      <c r="A11" s="851">
        <v>2019</v>
      </c>
      <c r="B11" s="471">
        <v>133</v>
      </c>
      <c r="C11" s="458">
        <f t="shared" si="0"/>
        <v>2837</v>
      </c>
      <c r="J11"/>
    </row>
    <row r="12" spans="1:10" s="1" customFormat="1" ht="13.5" customHeight="1" x14ac:dyDescent="0.2">
      <c r="A12" s="851">
        <v>2020</v>
      </c>
      <c r="B12" s="471">
        <v>266</v>
      </c>
      <c r="C12" s="458">
        <f t="shared" si="0"/>
        <v>3103</v>
      </c>
      <c r="J12"/>
    </row>
    <row r="13" spans="1:10" s="1" customFormat="1" ht="13.5" customHeight="1" x14ac:dyDescent="0.2">
      <c r="A13" s="348" t="s">
        <v>275</v>
      </c>
      <c r="J13"/>
    </row>
    <row r="14" spans="1:10" s="1" customFormat="1" ht="29.25" customHeight="1" x14ac:dyDescent="0.25">
      <c r="A14" s="984" t="s">
        <v>1669</v>
      </c>
      <c r="B14" s="984"/>
      <c r="C14" s="984"/>
      <c r="D14" s="984"/>
      <c r="E14" s="984"/>
      <c r="F14" s="984"/>
      <c r="G14" s="984"/>
      <c r="J14"/>
    </row>
    <row r="15" spans="1:10" s="1" customFormat="1" x14ac:dyDescent="0.2">
      <c r="J15"/>
    </row>
    <row r="16" spans="1:10" s="1" customFormat="1" x14ac:dyDescent="0.2">
      <c r="J16"/>
    </row>
    <row r="17" spans="1:14" s="1" customFormat="1" x14ac:dyDescent="0.2">
      <c r="J17"/>
    </row>
    <row r="18" spans="1:14" s="1" customFormat="1" x14ac:dyDescent="0.2">
      <c r="J18"/>
    </row>
    <row r="19" spans="1:14" s="1" customFormat="1" x14ac:dyDescent="0.2">
      <c r="J19"/>
    </row>
    <row r="20" spans="1:14" s="1" customFormat="1" x14ac:dyDescent="0.2">
      <c r="J20"/>
    </row>
    <row r="21" spans="1:14" s="1" customFormat="1" x14ac:dyDescent="0.2"/>
    <row r="22" spans="1:14" s="1" customFormat="1" x14ac:dyDescent="0.2"/>
    <row r="23" spans="1:14" s="1" customFormat="1" x14ac:dyDescent="0.2"/>
    <row r="24" spans="1:14" s="1" customFormat="1" x14ac:dyDescent="0.2"/>
    <row r="25" spans="1:14" s="1" customFormat="1" x14ac:dyDescent="0.2"/>
    <row r="26" spans="1:14" s="1" customFormat="1" x14ac:dyDescent="0.2"/>
    <row r="27" spans="1:14" s="1" customFormat="1" x14ac:dyDescent="0.2"/>
    <row r="28" spans="1:14" s="1" customFormat="1" x14ac:dyDescent="0.2"/>
    <row r="29" spans="1:14" s="1" customFormat="1" x14ac:dyDescent="0.2"/>
    <row r="30" spans="1:14" s="1" customFormat="1" ht="15" x14ac:dyDescent="0.25">
      <c r="A30" s="4" t="s">
        <v>2363</v>
      </c>
      <c r="N30" s="9"/>
    </row>
    <row r="31" spans="1:14" s="1" customFormat="1" x14ac:dyDescent="0.2">
      <c r="A31" s="17"/>
      <c r="N31" s="9"/>
    </row>
    <row r="32" spans="1:14" s="1" customFormat="1" ht="24" customHeight="1" x14ac:dyDescent="0.2">
      <c r="A32" s="440"/>
      <c r="B32" s="445" t="s">
        <v>46</v>
      </c>
      <c r="C32" s="445" t="s">
        <v>134</v>
      </c>
      <c r="D32" s="445" t="s">
        <v>1025</v>
      </c>
      <c r="N32" s="9"/>
    </row>
    <row r="33" spans="1:14" s="1" customFormat="1" ht="13.5" customHeight="1" x14ac:dyDescent="0.2">
      <c r="A33" s="508" t="s">
        <v>1807</v>
      </c>
      <c r="B33" s="836">
        <v>51733</v>
      </c>
      <c r="C33" s="516">
        <v>7349</v>
      </c>
      <c r="D33" s="516">
        <f>B33-C33</f>
        <v>44384</v>
      </c>
      <c r="N33" s="9"/>
    </row>
    <row r="34" spans="1:14" s="1" customFormat="1" ht="13.5" customHeight="1" x14ac:dyDescent="0.2">
      <c r="A34" s="460" t="s">
        <v>1808</v>
      </c>
      <c r="B34" s="836">
        <v>51568</v>
      </c>
      <c r="C34" s="468">
        <v>7297</v>
      </c>
      <c r="D34" s="516">
        <f>B34-C34</f>
        <v>44271</v>
      </c>
      <c r="N34" s="9"/>
    </row>
    <row r="35" spans="1:14" s="1" customFormat="1" ht="13.5" customHeight="1" x14ac:dyDescent="0.2">
      <c r="A35" s="460" t="s">
        <v>1208</v>
      </c>
      <c r="B35" s="468">
        <f>(B33+B34)/2</f>
        <v>51650.5</v>
      </c>
      <c r="C35" s="468">
        <f t="shared" ref="C35:D35" si="1">(C33+C34)/2</f>
        <v>7323</v>
      </c>
      <c r="D35" s="468">
        <f t="shared" si="1"/>
        <v>44327.5</v>
      </c>
      <c r="N35" s="9"/>
    </row>
    <row r="36" spans="1:14" s="1" customFormat="1" ht="13.5" customHeight="1" x14ac:dyDescent="0.2">
      <c r="A36" s="460" t="s">
        <v>1214</v>
      </c>
      <c r="B36" s="836">
        <v>13453</v>
      </c>
      <c r="C36" s="516">
        <v>425</v>
      </c>
      <c r="D36" s="516">
        <f t="shared" ref="D36:D41" si="2">B36-C36</f>
        <v>13028</v>
      </c>
      <c r="N36" s="9"/>
    </row>
    <row r="37" spans="1:14" s="1" customFormat="1" ht="13.5" customHeight="1" x14ac:dyDescent="0.2">
      <c r="A37" s="460" t="s">
        <v>1215</v>
      </c>
      <c r="B37" s="836">
        <v>6374</v>
      </c>
      <c r="C37" s="468">
        <v>1373</v>
      </c>
      <c r="D37" s="516">
        <f t="shared" si="2"/>
        <v>5001</v>
      </c>
      <c r="N37" s="9"/>
    </row>
    <row r="38" spans="1:14" s="1" customFormat="1" ht="13.5" customHeight="1" x14ac:dyDescent="0.2">
      <c r="A38" s="460" t="s">
        <v>276</v>
      </c>
      <c r="B38" s="468">
        <v>330</v>
      </c>
      <c r="C38" s="468">
        <v>93</v>
      </c>
      <c r="D38" s="516">
        <f t="shared" si="2"/>
        <v>237</v>
      </c>
      <c r="N38" s="9"/>
    </row>
    <row r="39" spans="1:14" s="1" customFormat="1" ht="13.5" customHeight="1" x14ac:dyDescent="0.2">
      <c r="A39" s="460" t="s">
        <v>277</v>
      </c>
      <c r="B39" s="836">
        <v>624</v>
      </c>
      <c r="C39" s="516">
        <v>16</v>
      </c>
      <c r="D39" s="468">
        <f t="shared" si="2"/>
        <v>608</v>
      </c>
      <c r="H39" s="11"/>
      <c r="N39" s="9"/>
    </row>
    <row r="40" spans="1:14" s="1" customFormat="1" ht="13.5" customHeight="1" x14ac:dyDescent="0.2">
      <c r="A40" s="460" t="s">
        <v>1791</v>
      </c>
      <c r="B40" s="836">
        <v>216</v>
      </c>
      <c r="C40" s="468">
        <v>137</v>
      </c>
      <c r="D40" s="516">
        <f t="shared" si="2"/>
        <v>79</v>
      </c>
      <c r="N40" s="9"/>
    </row>
    <row r="41" spans="1:14" s="1" customFormat="1" ht="13.5" customHeight="1" x14ac:dyDescent="0.2">
      <c r="A41" s="460" t="s">
        <v>1216</v>
      </c>
      <c r="B41" s="836">
        <v>9908</v>
      </c>
      <c r="C41" s="468">
        <v>2069</v>
      </c>
      <c r="D41" s="468">
        <f t="shared" si="2"/>
        <v>7839</v>
      </c>
      <c r="N41" s="9"/>
    </row>
    <row r="42" spans="1:14" s="1" customFormat="1" ht="13.5" customHeight="1" x14ac:dyDescent="0.2">
      <c r="A42" s="460" t="s">
        <v>1207</v>
      </c>
      <c r="B42" s="479">
        <v>46.860921501706486</v>
      </c>
      <c r="C42" s="479">
        <v>35.001096340962036</v>
      </c>
      <c r="D42" s="479">
        <v>48.815725870208489</v>
      </c>
      <c r="N42" s="9"/>
    </row>
    <row r="43" spans="1:14" s="1" customFormat="1" ht="13.5" customHeight="1" x14ac:dyDescent="0.2">
      <c r="A43" s="460" t="s">
        <v>135</v>
      </c>
      <c r="B43" s="479">
        <f>B36/B37*100</f>
        <v>211.06055851898336</v>
      </c>
      <c r="C43" s="479">
        <f t="shared" ref="C43:D43" si="3">C36/C37*100</f>
        <v>30.954115076474874</v>
      </c>
      <c r="D43" s="479">
        <f t="shared" si="3"/>
        <v>260.50789842031594</v>
      </c>
      <c r="N43" s="9"/>
    </row>
    <row r="44" spans="1:14" s="1" customFormat="1" ht="13.5" customHeight="1" x14ac:dyDescent="0.2">
      <c r="A44" s="460" t="s">
        <v>1212</v>
      </c>
      <c r="B44" s="479">
        <f>B37/(B34-B36-B37)*100</f>
        <v>20.081282883337011</v>
      </c>
      <c r="C44" s="479">
        <f t="shared" ref="C44:D44" si="4">C37/(C34-C36-C37)*100</f>
        <v>24.968176032005822</v>
      </c>
      <c r="D44" s="479">
        <f t="shared" si="4"/>
        <v>19.057236491121106</v>
      </c>
      <c r="N44" s="9"/>
    </row>
    <row r="45" spans="1:14" s="1" customFormat="1" ht="13.5" customHeight="1" x14ac:dyDescent="0.2">
      <c r="A45" s="460" t="s">
        <v>1213</v>
      </c>
      <c r="B45" s="479">
        <f>B36/(B34-B36-B37)*100</f>
        <v>42.383667811348097</v>
      </c>
      <c r="C45" s="479">
        <f t="shared" ref="C45:D45" si="5">C36/(C34-C36-C37)*100</f>
        <v>7.7286779414438982</v>
      </c>
      <c r="D45" s="479">
        <f t="shared" si="5"/>
        <v>49.645606280009147</v>
      </c>
      <c r="N45" s="9"/>
    </row>
    <row r="46" spans="1:14" s="1" customFormat="1" ht="13.5" customHeight="1" x14ac:dyDescent="0.2">
      <c r="A46" s="460" t="s">
        <v>1209</v>
      </c>
      <c r="B46" s="479">
        <f>(B37+B36)/(B34-B36-B37)*100</f>
        <v>62.464950694685108</v>
      </c>
      <c r="C46" s="479">
        <f t="shared" ref="C46:D46" si="6">(C37+C36)/(C34-C36-C37)*100</f>
        <v>32.69685397344972</v>
      </c>
      <c r="D46" s="479">
        <f t="shared" si="6"/>
        <v>68.70284277113025</v>
      </c>
      <c r="N46" s="9"/>
    </row>
    <row r="47" spans="1:14" s="1" customFormat="1" ht="13.5" customHeight="1" x14ac:dyDescent="0.2">
      <c r="A47" s="460" t="s">
        <v>1210</v>
      </c>
      <c r="B47" s="479">
        <f>B38/B35*1000</f>
        <v>6.3890959429240768</v>
      </c>
      <c r="C47" s="479">
        <f>C38/C35*1000</f>
        <v>12.699713232281852</v>
      </c>
      <c r="D47" s="479">
        <f>D38/D35*1000</f>
        <v>5.3465681574643282</v>
      </c>
      <c r="N47" s="9"/>
    </row>
    <row r="48" spans="1:14" s="1" customFormat="1" ht="13.5" customHeight="1" x14ac:dyDescent="0.2">
      <c r="A48" s="460" t="s">
        <v>1211</v>
      </c>
      <c r="B48" s="479">
        <f>B39/B35*1000</f>
        <v>12.081199601165526</v>
      </c>
      <c r="C48" s="479">
        <f>C39/C35*1000</f>
        <v>2.1848969001775229</v>
      </c>
      <c r="D48" s="479">
        <f>D39/D35*1000</f>
        <v>13.71609046303085</v>
      </c>
      <c r="N48" s="9"/>
    </row>
    <row r="49" spans="1:14" s="1" customFormat="1" ht="13.5" customHeight="1" x14ac:dyDescent="0.2">
      <c r="A49" s="460" t="s">
        <v>1217</v>
      </c>
      <c r="B49" s="479">
        <f>B38/B41*100</f>
        <v>3.3306419055308845</v>
      </c>
      <c r="C49" s="479">
        <f>C38/C41*100</f>
        <v>4.494925084581924</v>
      </c>
      <c r="D49" s="479">
        <f>D38/D41*100</f>
        <v>3.0233448143895907</v>
      </c>
      <c r="N49" s="9"/>
    </row>
    <row r="50" spans="1:14" s="1" customFormat="1" ht="13.5" customHeight="1" x14ac:dyDescent="0.2">
      <c r="A50" s="460" t="s">
        <v>1832</v>
      </c>
      <c r="B50" s="479">
        <f>B40/B$35*1000</f>
        <v>4.1819537080957589</v>
      </c>
      <c r="C50" s="479">
        <f>C40/C$35*1000</f>
        <v>18.708179707770039</v>
      </c>
      <c r="D50" s="479">
        <f>D40/D$35*1000</f>
        <v>1.7821893858214428</v>
      </c>
      <c r="N50" s="9"/>
    </row>
    <row r="51" spans="1:14" s="1" customFormat="1" ht="13.5" customHeight="1" x14ac:dyDescent="0.2">
      <c r="A51" s="348" t="s">
        <v>1233</v>
      </c>
      <c r="B51" s="3"/>
      <c r="C51" s="3"/>
      <c r="D51" s="3"/>
      <c r="N51" s="9"/>
    </row>
  </sheetData>
  <mergeCells count="2">
    <mergeCell ref="A14:G14"/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31"/>
  <sheetViews>
    <sheetView workbookViewId="0">
      <selection activeCell="A26" activeCellId="1" sqref="A1:I1 A26:I26"/>
    </sheetView>
  </sheetViews>
  <sheetFormatPr defaultColWidth="9.140625" defaultRowHeight="15" x14ac:dyDescent="0.25"/>
  <cols>
    <col min="1" max="1" width="6" style="437" customWidth="1"/>
    <col min="2" max="4" width="6.85546875" style="434" customWidth="1"/>
    <col min="5" max="5" width="1.7109375" style="434" customWidth="1"/>
    <col min="6" max="9" width="6.85546875" style="434" customWidth="1"/>
    <col min="10" max="10" width="1.7109375" style="434" customWidth="1"/>
    <col min="11" max="14" width="6.85546875" style="434" customWidth="1"/>
    <col min="15" max="16384" width="9.140625" style="434"/>
  </cols>
  <sheetData>
    <row r="1" spans="1:14" x14ac:dyDescent="0.25">
      <c r="A1" s="4" t="s">
        <v>1829</v>
      </c>
    </row>
    <row r="3" spans="1:14" s="438" customFormat="1" ht="21.75" customHeight="1" x14ac:dyDescent="0.25">
      <c r="A3" s="447" t="s">
        <v>140</v>
      </c>
      <c r="B3" s="447" t="s">
        <v>146</v>
      </c>
      <c r="C3" s="447" t="s">
        <v>147</v>
      </c>
      <c r="D3" s="447" t="s">
        <v>338</v>
      </c>
      <c r="F3" s="447" t="s">
        <v>140</v>
      </c>
      <c r="G3" s="447" t="s">
        <v>146</v>
      </c>
      <c r="H3" s="447" t="s">
        <v>147</v>
      </c>
      <c r="I3" s="447" t="s">
        <v>338</v>
      </c>
      <c r="K3" s="447" t="s">
        <v>140</v>
      </c>
      <c r="L3" s="447" t="s">
        <v>146</v>
      </c>
      <c r="M3" s="447" t="s">
        <v>147</v>
      </c>
      <c r="N3" s="447" t="s">
        <v>338</v>
      </c>
    </row>
    <row r="4" spans="1:14" x14ac:dyDescent="0.25">
      <c r="A4" s="512">
        <v>0</v>
      </c>
      <c r="B4" s="513">
        <v>152</v>
      </c>
      <c r="C4" s="513">
        <v>175</v>
      </c>
      <c r="D4" s="513">
        <f>B4+C4</f>
        <v>327</v>
      </c>
      <c r="F4" s="512">
        <v>34</v>
      </c>
      <c r="G4" s="513">
        <v>290</v>
      </c>
      <c r="H4" s="513">
        <v>275</v>
      </c>
      <c r="I4" s="513">
        <f>G4+H4</f>
        <v>565</v>
      </c>
      <c r="K4" s="512">
        <v>68</v>
      </c>
      <c r="L4" s="513">
        <v>282</v>
      </c>
      <c r="M4" s="513">
        <v>344</v>
      </c>
      <c r="N4" s="513">
        <f>L4+M4</f>
        <v>626</v>
      </c>
    </row>
    <row r="5" spans="1:14" x14ac:dyDescent="0.25">
      <c r="A5" s="473">
        <v>1</v>
      </c>
      <c r="B5" s="474">
        <v>185</v>
      </c>
      <c r="C5" s="474">
        <v>172</v>
      </c>
      <c r="D5" s="513">
        <f t="shared" ref="D5:D37" si="0">B5+C5</f>
        <v>357</v>
      </c>
      <c r="F5" s="473">
        <v>35</v>
      </c>
      <c r="G5" s="474">
        <v>296</v>
      </c>
      <c r="H5" s="474">
        <v>289</v>
      </c>
      <c r="I5" s="513">
        <f t="shared" ref="I5:I37" si="1">G5+H5</f>
        <v>585</v>
      </c>
      <c r="K5" s="473">
        <v>69</v>
      </c>
      <c r="L5" s="474">
        <v>266</v>
      </c>
      <c r="M5" s="474">
        <v>358</v>
      </c>
      <c r="N5" s="513">
        <f t="shared" ref="N5:N37" si="2">L5+M5</f>
        <v>624</v>
      </c>
    </row>
    <row r="6" spans="1:14" x14ac:dyDescent="0.25">
      <c r="A6" s="473">
        <v>2</v>
      </c>
      <c r="B6" s="474">
        <v>178</v>
      </c>
      <c r="C6" s="474">
        <v>197</v>
      </c>
      <c r="D6" s="513">
        <f t="shared" si="0"/>
        <v>375</v>
      </c>
      <c r="F6" s="473">
        <v>36</v>
      </c>
      <c r="G6" s="474">
        <v>303</v>
      </c>
      <c r="H6" s="474">
        <v>271</v>
      </c>
      <c r="I6" s="513">
        <f t="shared" si="1"/>
        <v>574</v>
      </c>
      <c r="K6" s="473">
        <v>70</v>
      </c>
      <c r="L6" s="474">
        <v>278</v>
      </c>
      <c r="M6" s="474">
        <v>333</v>
      </c>
      <c r="N6" s="513">
        <f t="shared" si="2"/>
        <v>611</v>
      </c>
    </row>
    <row r="7" spans="1:14" x14ac:dyDescent="0.25">
      <c r="A7" s="473">
        <v>3</v>
      </c>
      <c r="B7" s="474">
        <v>185</v>
      </c>
      <c r="C7" s="474">
        <v>183</v>
      </c>
      <c r="D7" s="513">
        <f t="shared" si="0"/>
        <v>368</v>
      </c>
      <c r="F7" s="473">
        <v>37</v>
      </c>
      <c r="G7" s="474">
        <v>323</v>
      </c>
      <c r="H7" s="474">
        <v>282</v>
      </c>
      <c r="I7" s="513">
        <f t="shared" si="1"/>
        <v>605</v>
      </c>
      <c r="K7" s="473">
        <v>71</v>
      </c>
      <c r="L7" s="474">
        <v>276</v>
      </c>
      <c r="M7" s="474">
        <v>306</v>
      </c>
      <c r="N7" s="513">
        <f t="shared" si="2"/>
        <v>582</v>
      </c>
    </row>
    <row r="8" spans="1:14" x14ac:dyDescent="0.25">
      <c r="A8" s="473">
        <v>4</v>
      </c>
      <c r="B8" s="474">
        <v>225</v>
      </c>
      <c r="C8" s="474">
        <v>173</v>
      </c>
      <c r="D8" s="513">
        <f t="shared" si="0"/>
        <v>398</v>
      </c>
      <c r="F8" s="473">
        <v>38</v>
      </c>
      <c r="G8" s="474">
        <v>295</v>
      </c>
      <c r="H8" s="474">
        <v>308</v>
      </c>
      <c r="I8" s="513">
        <f t="shared" si="1"/>
        <v>603</v>
      </c>
      <c r="K8" s="473">
        <v>72</v>
      </c>
      <c r="L8" s="474">
        <v>286</v>
      </c>
      <c r="M8" s="474">
        <v>379</v>
      </c>
      <c r="N8" s="513">
        <f t="shared" si="2"/>
        <v>665</v>
      </c>
    </row>
    <row r="9" spans="1:14" x14ac:dyDescent="0.25">
      <c r="A9" s="473">
        <v>5</v>
      </c>
      <c r="B9" s="474">
        <v>212</v>
      </c>
      <c r="C9" s="474">
        <v>201</v>
      </c>
      <c r="D9" s="513">
        <f t="shared" si="0"/>
        <v>413</v>
      </c>
      <c r="F9" s="473">
        <v>39</v>
      </c>
      <c r="G9" s="474">
        <v>282</v>
      </c>
      <c r="H9" s="474">
        <v>303</v>
      </c>
      <c r="I9" s="513">
        <f t="shared" si="1"/>
        <v>585</v>
      </c>
      <c r="K9" s="473">
        <v>73</v>
      </c>
      <c r="L9" s="474">
        <v>284</v>
      </c>
      <c r="M9" s="474">
        <v>337</v>
      </c>
      <c r="N9" s="513">
        <f t="shared" si="2"/>
        <v>621</v>
      </c>
    </row>
    <row r="10" spans="1:14" x14ac:dyDescent="0.25">
      <c r="A10" s="473">
        <v>6</v>
      </c>
      <c r="B10" s="474">
        <v>212</v>
      </c>
      <c r="C10" s="474">
        <v>218</v>
      </c>
      <c r="D10" s="513">
        <f t="shared" si="0"/>
        <v>430</v>
      </c>
      <c r="F10" s="473">
        <v>40</v>
      </c>
      <c r="G10" s="474">
        <v>303</v>
      </c>
      <c r="H10" s="474">
        <v>300</v>
      </c>
      <c r="I10" s="513">
        <f t="shared" si="1"/>
        <v>603</v>
      </c>
      <c r="K10" s="473">
        <v>74</v>
      </c>
      <c r="L10" s="474">
        <v>296</v>
      </c>
      <c r="M10" s="474">
        <v>352</v>
      </c>
      <c r="N10" s="513">
        <f t="shared" si="2"/>
        <v>648</v>
      </c>
    </row>
    <row r="11" spans="1:14" x14ac:dyDescent="0.25">
      <c r="A11" s="473">
        <v>7</v>
      </c>
      <c r="B11" s="474">
        <v>224</v>
      </c>
      <c r="C11" s="474">
        <v>207</v>
      </c>
      <c r="D11" s="513">
        <f t="shared" si="0"/>
        <v>431</v>
      </c>
      <c r="F11" s="473">
        <v>41</v>
      </c>
      <c r="G11" s="474">
        <v>319</v>
      </c>
      <c r="H11" s="474">
        <v>310</v>
      </c>
      <c r="I11" s="513">
        <f t="shared" si="1"/>
        <v>629</v>
      </c>
      <c r="K11" s="473">
        <v>75</v>
      </c>
      <c r="L11" s="474">
        <v>229</v>
      </c>
      <c r="M11" s="474">
        <v>255</v>
      </c>
      <c r="N11" s="513">
        <f t="shared" si="2"/>
        <v>484</v>
      </c>
    </row>
    <row r="12" spans="1:14" x14ac:dyDescent="0.25">
      <c r="A12" s="473">
        <v>8</v>
      </c>
      <c r="B12" s="474">
        <v>235</v>
      </c>
      <c r="C12" s="474">
        <v>180</v>
      </c>
      <c r="D12" s="513">
        <f t="shared" si="0"/>
        <v>415</v>
      </c>
      <c r="F12" s="473">
        <v>42</v>
      </c>
      <c r="G12" s="474">
        <v>346</v>
      </c>
      <c r="H12" s="474">
        <v>339</v>
      </c>
      <c r="I12" s="513">
        <f t="shared" si="1"/>
        <v>685</v>
      </c>
      <c r="K12" s="473">
        <v>76</v>
      </c>
      <c r="L12" s="474">
        <v>238</v>
      </c>
      <c r="M12" s="474">
        <v>292</v>
      </c>
      <c r="N12" s="513">
        <f t="shared" si="2"/>
        <v>530</v>
      </c>
    </row>
    <row r="13" spans="1:14" x14ac:dyDescent="0.25">
      <c r="A13" s="473">
        <v>9</v>
      </c>
      <c r="B13" s="474">
        <v>236</v>
      </c>
      <c r="C13" s="474">
        <v>210</v>
      </c>
      <c r="D13" s="513">
        <f t="shared" si="0"/>
        <v>446</v>
      </c>
      <c r="F13" s="473">
        <v>43</v>
      </c>
      <c r="G13" s="474">
        <v>365</v>
      </c>
      <c r="H13" s="474">
        <v>353</v>
      </c>
      <c r="I13" s="513">
        <f t="shared" si="1"/>
        <v>718</v>
      </c>
      <c r="K13" s="473">
        <v>77</v>
      </c>
      <c r="L13" s="474">
        <v>226</v>
      </c>
      <c r="M13" s="474">
        <v>294</v>
      </c>
      <c r="N13" s="513">
        <f t="shared" si="2"/>
        <v>520</v>
      </c>
    </row>
    <row r="14" spans="1:14" x14ac:dyDescent="0.25">
      <c r="A14" s="473">
        <v>10</v>
      </c>
      <c r="B14" s="474">
        <v>240</v>
      </c>
      <c r="C14" s="474">
        <v>226</v>
      </c>
      <c r="D14" s="513">
        <f t="shared" si="0"/>
        <v>466</v>
      </c>
      <c r="F14" s="473">
        <v>44</v>
      </c>
      <c r="G14" s="474">
        <v>372</v>
      </c>
      <c r="H14" s="474">
        <v>354</v>
      </c>
      <c r="I14" s="513">
        <f t="shared" si="1"/>
        <v>726</v>
      </c>
      <c r="K14" s="473">
        <v>78</v>
      </c>
      <c r="L14" s="474">
        <v>215</v>
      </c>
      <c r="M14" s="474">
        <v>328</v>
      </c>
      <c r="N14" s="513">
        <f t="shared" si="2"/>
        <v>543</v>
      </c>
    </row>
    <row r="15" spans="1:14" x14ac:dyDescent="0.25">
      <c r="A15" s="473">
        <v>11</v>
      </c>
      <c r="B15" s="474">
        <v>266</v>
      </c>
      <c r="C15" s="474">
        <v>241</v>
      </c>
      <c r="D15" s="513">
        <f t="shared" si="0"/>
        <v>507</v>
      </c>
      <c r="F15" s="473">
        <v>45</v>
      </c>
      <c r="G15" s="474">
        <v>398</v>
      </c>
      <c r="H15" s="474">
        <v>383</v>
      </c>
      <c r="I15" s="513">
        <f t="shared" si="1"/>
        <v>781</v>
      </c>
      <c r="K15" s="473">
        <v>79</v>
      </c>
      <c r="L15" s="474">
        <v>203</v>
      </c>
      <c r="M15" s="474">
        <v>308</v>
      </c>
      <c r="N15" s="513">
        <f t="shared" si="2"/>
        <v>511</v>
      </c>
    </row>
    <row r="16" spans="1:14" x14ac:dyDescent="0.25">
      <c r="A16" s="473">
        <v>12</v>
      </c>
      <c r="B16" s="474">
        <v>254</v>
      </c>
      <c r="C16" s="474">
        <v>236</v>
      </c>
      <c r="D16" s="513">
        <f t="shared" si="0"/>
        <v>490</v>
      </c>
      <c r="F16" s="473">
        <v>46</v>
      </c>
      <c r="G16" s="474">
        <v>413</v>
      </c>
      <c r="H16" s="474">
        <v>449</v>
      </c>
      <c r="I16" s="513">
        <f t="shared" si="1"/>
        <v>862</v>
      </c>
      <c r="K16" s="473">
        <v>80</v>
      </c>
      <c r="L16" s="474">
        <v>226</v>
      </c>
      <c r="M16" s="474">
        <v>310</v>
      </c>
      <c r="N16" s="513">
        <f t="shared" si="2"/>
        <v>536</v>
      </c>
    </row>
    <row r="17" spans="1:14" x14ac:dyDescent="0.25">
      <c r="A17" s="473">
        <v>13</v>
      </c>
      <c r="B17" s="474">
        <v>251</v>
      </c>
      <c r="C17" s="474">
        <v>238</v>
      </c>
      <c r="D17" s="513">
        <f t="shared" si="0"/>
        <v>489</v>
      </c>
      <c r="F17" s="473">
        <v>47</v>
      </c>
      <c r="G17" s="474">
        <v>372</v>
      </c>
      <c r="H17" s="474">
        <v>408</v>
      </c>
      <c r="I17" s="513">
        <f t="shared" si="1"/>
        <v>780</v>
      </c>
      <c r="K17" s="473">
        <v>81</v>
      </c>
      <c r="L17" s="474">
        <v>187</v>
      </c>
      <c r="M17" s="474">
        <v>311</v>
      </c>
      <c r="N17" s="513">
        <f t="shared" si="2"/>
        <v>498</v>
      </c>
    </row>
    <row r="18" spans="1:14" x14ac:dyDescent="0.25">
      <c r="A18" s="473">
        <v>14</v>
      </c>
      <c r="B18" s="474">
        <v>246</v>
      </c>
      <c r="C18" s="474">
        <v>216</v>
      </c>
      <c r="D18" s="513">
        <f t="shared" si="0"/>
        <v>462</v>
      </c>
      <c r="F18" s="473">
        <v>48</v>
      </c>
      <c r="G18" s="474">
        <v>420</v>
      </c>
      <c r="H18" s="474">
        <v>432</v>
      </c>
      <c r="I18" s="513">
        <f t="shared" si="1"/>
        <v>852</v>
      </c>
      <c r="K18" s="473">
        <v>82</v>
      </c>
      <c r="L18" s="474">
        <v>195</v>
      </c>
      <c r="M18" s="474">
        <v>283</v>
      </c>
      <c r="N18" s="513">
        <f t="shared" si="2"/>
        <v>478</v>
      </c>
    </row>
    <row r="19" spans="1:14" x14ac:dyDescent="0.25">
      <c r="A19" s="473">
        <v>15</v>
      </c>
      <c r="B19" s="474">
        <v>249</v>
      </c>
      <c r="C19" s="474">
        <v>228</v>
      </c>
      <c r="D19" s="513">
        <f t="shared" si="0"/>
        <v>477</v>
      </c>
      <c r="F19" s="473">
        <v>49</v>
      </c>
      <c r="G19" s="474">
        <v>407</v>
      </c>
      <c r="H19" s="474">
        <v>384</v>
      </c>
      <c r="I19" s="513">
        <f t="shared" si="1"/>
        <v>791</v>
      </c>
      <c r="K19" s="473">
        <v>83</v>
      </c>
      <c r="L19" s="474">
        <v>180</v>
      </c>
      <c r="M19" s="474">
        <v>286</v>
      </c>
      <c r="N19" s="513">
        <f t="shared" si="2"/>
        <v>466</v>
      </c>
    </row>
    <row r="20" spans="1:14" x14ac:dyDescent="0.25">
      <c r="A20" s="473">
        <v>16</v>
      </c>
      <c r="B20" s="474">
        <v>240</v>
      </c>
      <c r="C20" s="474">
        <v>204</v>
      </c>
      <c r="D20" s="513">
        <f t="shared" si="0"/>
        <v>444</v>
      </c>
      <c r="F20" s="473">
        <v>50</v>
      </c>
      <c r="G20" s="474">
        <v>387</v>
      </c>
      <c r="H20" s="474">
        <v>435</v>
      </c>
      <c r="I20" s="513">
        <f t="shared" si="1"/>
        <v>822</v>
      </c>
      <c r="K20" s="473">
        <v>84</v>
      </c>
      <c r="L20" s="474">
        <v>163</v>
      </c>
      <c r="M20" s="474">
        <v>226</v>
      </c>
      <c r="N20" s="513">
        <f t="shared" si="2"/>
        <v>389</v>
      </c>
    </row>
    <row r="21" spans="1:14" x14ac:dyDescent="0.25">
      <c r="A21" s="473">
        <v>17</v>
      </c>
      <c r="B21" s="474">
        <v>236</v>
      </c>
      <c r="C21" s="474">
        <v>202</v>
      </c>
      <c r="D21" s="513">
        <f t="shared" si="0"/>
        <v>438</v>
      </c>
      <c r="F21" s="473">
        <v>51</v>
      </c>
      <c r="G21" s="474">
        <v>420</v>
      </c>
      <c r="H21" s="474">
        <v>406</v>
      </c>
      <c r="I21" s="513">
        <f t="shared" si="1"/>
        <v>826</v>
      </c>
      <c r="K21" s="473">
        <v>85</v>
      </c>
      <c r="L21" s="474">
        <v>129</v>
      </c>
      <c r="M21" s="474">
        <v>206</v>
      </c>
      <c r="N21" s="513">
        <f t="shared" si="2"/>
        <v>335</v>
      </c>
    </row>
    <row r="22" spans="1:14" x14ac:dyDescent="0.25">
      <c r="A22" s="473">
        <v>18</v>
      </c>
      <c r="B22" s="474">
        <v>192</v>
      </c>
      <c r="C22" s="474">
        <v>192</v>
      </c>
      <c r="D22" s="513">
        <f t="shared" si="0"/>
        <v>384</v>
      </c>
      <c r="F22" s="473">
        <v>52</v>
      </c>
      <c r="G22" s="474">
        <v>433</v>
      </c>
      <c r="H22" s="474">
        <v>446</v>
      </c>
      <c r="I22" s="513">
        <f t="shared" si="1"/>
        <v>879</v>
      </c>
      <c r="K22" s="473">
        <v>86</v>
      </c>
      <c r="L22" s="474">
        <v>119</v>
      </c>
      <c r="M22" s="474">
        <v>184</v>
      </c>
      <c r="N22" s="513">
        <f t="shared" si="2"/>
        <v>303</v>
      </c>
    </row>
    <row r="23" spans="1:14" x14ac:dyDescent="0.25">
      <c r="A23" s="473">
        <v>19</v>
      </c>
      <c r="B23" s="474">
        <v>262</v>
      </c>
      <c r="C23" s="474">
        <v>181</v>
      </c>
      <c r="D23" s="513">
        <f t="shared" si="0"/>
        <v>443</v>
      </c>
      <c r="F23" s="473">
        <v>53</v>
      </c>
      <c r="G23" s="474">
        <v>375</v>
      </c>
      <c r="H23" s="474">
        <v>477</v>
      </c>
      <c r="I23" s="513">
        <f t="shared" si="1"/>
        <v>852</v>
      </c>
      <c r="K23" s="473">
        <v>87</v>
      </c>
      <c r="L23" s="474">
        <v>86</v>
      </c>
      <c r="M23" s="474">
        <v>149</v>
      </c>
      <c r="N23" s="513">
        <f t="shared" si="2"/>
        <v>235</v>
      </c>
    </row>
    <row r="24" spans="1:14" x14ac:dyDescent="0.25">
      <c r="A24" s="473">
        <v>20</v>
      </c>
      <c r="B24" s="474">
        <v>221</v>
      </c>
      <c r="C24" s="474">
        <v>242</v>
      </c>
      <c r="D24" s="513">
        <f t="shared" si="0"/>
        <v>463</v>
      </c>
      <c r="F24" s="473">
        <v>54</v>
      </c>
      <c r="G24" s="474">
        <v>362</v>
      </c>
      <c r="H24" s="474">
        <v>429</v>
      </c>
      <c r="I24" s="513">
        <f t="shared" si="1"/>
        <v>791</v>
      </c>
      <c r="K24" s="473">
        <v>88</v>
      </c>
      <c r="L24" s="474">
        <v>86</v>
      </c>
      <c r="M24" s="474">
        <v>189</v>
      </c>
      <c r="N24" s="513">
        <f t="shared" si="2"/>
        <v>275</v>
      </c>
    </row>
    <row r="25" spans="1:14" x14ac:dyDescent="0.25">
      <c r="A25" s="473">
        <v>21</v>
      </c>
      <c r="B25" s="474">
        <v>213</v>
      </c>
      <c r="C25" s="474">
        <v>213</v>
      </c>
      <c r="D25" s="513">
        <f t="shared" si="0"/>
        <v>426</v>
      </c>
      <c r="F25" s="473">
        <v>55</v>
      </c>
      <c r="G25" s="474">
        <v>402</v>
      </c>
      <c r="H25" s="474">
        <v>411</v>
      </c>
      <c r="I25" s="513">
        <f t="shared" si="1"/>
        <v>813</v>
      </c>
      <c r="K25" s="473">
        <v>89</v>
      </c>
      <c r="L25" s="474">
        <v>74</v>
      </c>
      <c r="M25" s="474">
        <v>151</v>
      </c>
      <c r="N25" s="513">
        <f t="shared" si="2"/>
        <v>225</v>
      </c>
    </row>
    <row r="26" spans="1:14" x14ac:dyDescent="0.25">
      <c r="A26" s="473">
        <v>22</v>
      </c>
      <c r="B26" s="474">
        <v>249</v>
      </c>
      <c r="C26" s="474">
        <v>217</v>
      </c>
      <c r="D26" s="513">
        <f t="shared" si="0"/>
        <v>466</v>
      </c>
      <c r="F26" s="473">
        <v>56</v>
      </c>
      <c r="G26" s="474">
        <v>407</v>
      </c>
      <c r="H26" s="474">
        <v>458</v>
      </c>
      <c r="I26" s="513">
        <f t="shared" si="1"/>
        <v>865</v>
      </c>
      <c r="K26" s="473">
        <v>90</v>
      </c>
      <c r="L26" s="474">
        <v>59</v>
      </c>
      <c r="M26" s="474">
        <v>140</v>
      </c>
      <c r="N26" s="513">
        <f t="shared" si="2"/>
        <v>199</v>
      </c>
    </row>
    <row r="27" spans="1:14" x14ac:dyDescent="0.25">
      <c r="A27" s="473">
        <v>23</v>
      </c>
      <c r="B27" s="474">
        <v>215</v>
      </c>
      <c r="C27" s="474">
        <v>210</v>
      </c>
      <c r="D27" s="513">
        <f t="shared" si="0"/>
        <v>425</v>
      </c>
      <c r="F27" s="473">
        <v>57</v>
      </c>
      <c r="G27" s="474">
        <v>390</v>
      </c>
      <c r="H27" s="474">
        <v>420</v>
      </c>
      <c r="I27" s="513">
        <f t="shared" si="1"/>
        <v>810</v>
      </c>
      <c r="K27" s="473">
        <v>91</v>
      </c>
      <c r="L27" s="474">
        <v>51</v>
      </c>
      <c r="M27" s="474">
        <v>113</v>
      </c>
      <c r="N27" s="513">
        <f t="shared" si="2"/>
        <v>164</v>
      </c>
    </row>
    <row r="28" spans="1:14" x14ac:dyDescent="0.25">
      <c r="A28" s="473">
        <v>24</v>
      </c>
      <c r="B28" s="474">
        <v>280</v>
      </c>
      <c r="C28" s="474">
        <v>231</v>
      </c>
      <c r="D28" s="513">
        <f t="shared" si="0"/>
        <v>511</v>
      </c>
      <c r="F28" s="473">
        <v>58</v>
      </c>
      <c r="G28" s="474">
        <v>361</v>
      </c>
      <c r="H28" s="474">
        <v>394</v>
      </c>
      <c r="I28" s="513">
        <f t="shared" si="1"/>
        <v>755</v>
      </c>
      <c r="K28" s="473">
        <v>92</v>
      </c>
      <c r="L28" s="474">
        <v>39</v>
      </c>
      <c r="M28" s="474">
        <v>112</v>
      </c>
      <c r="N28" s="513">
        <f t="shared" si="2"/>
        <v>151</v>
      </c>
    </row>
    <row r="29" spans="1:14" x14ac:dyDescent="0.25">
      <c r="A29" s="473">
        <v>25</v>
      </c>
      <c r="B29" s="474">
        <v>272</v>
      </c>
      <c r="C29" s="474">
        <v>195</v>
      </c>
      <c r="D29" s="513">
        <f t="shared" si="0"/>
        <v>467</v>
      </c>
      <c r="F29" s="473">
        <v>59</v>
      </c>
      <c r="G29" s="474">
        <v>361</v>
      </c>
      <c r="H29" s="474">
        <v>362</v>
      </c>
      <c r="I29" s="513">
        <f t="shared" si="1"/>
        <v>723</v>
      </c>
      <c r="K29" s="473">
        <v>93</v>
      </c>
      <c r="L29" s="474">
        <v>23</v>
      </c>
      <c r="M29" s="474">
        <v>82</v>
      </c>
      <c r="N29" s="513">
        <f t="shared" si="2"/>
        <v>105</v>
      </c>
    </row>
    <row r="30" spans="1:14" x14ac:dyDescent="0.25">
      <c r="A30" s="473">
        <v>26</v>
      </c>
      <c r="B30" s="474">
        <v>259</v>
      </c>
      <c r="C30" s="474">
        <v>231</v>
      </c>
      <c r="D30" s="513">
        <f t="shared" si="0"/>
        <v>490</v>
      </c>
      <c r="F30" s="473">
        <v>60</v>
      </c>
      <c r="G30" s="474">
        <v>313</v>
      </c>
      <c r="H30" s="474">
        <v>370</v>
      </c>
      <c r="I30" s="513">
        <f t="shared" si="1"/>
        <v>683</v>
      </c>
      <c r="K30" s="473">
        <v>94</v>
      </c>
      <c r="L30" s="474">
        <v>16</v>
      </c>
      <c r="M30" s="474">
        <v>71</v>
      </c>
      <c r="N30" s="513">
        <f t="shared" si="2"/>
        <v>87</v>
      </c>
    </row>
    <row r="31" spans="1:14" x14ac:dyDescent="0.25">
      <c r="A31" s="473">
        <v>27</v>
      </c>
      <c r="B31" s="474">
        <v>277</v>
      </c>
      <c r="C31" s="474">
        <v>238</v>
      </c>
      <c r="D31" s="513">
        <f t="shared" si="0"/>
        <v>515</v>
      </c>
      <c r="F31" s="473">
        <v>61</v>
      </c>
      <c r="G31" s="474">
        <v>317</v>
      </c>
      <c r="H31" s="474">
        <v>376</v>
      </c>
      <c r="I31" s="513">
        <f t="shared" si="1"/>
        <v>693</v>
      </c>
      <c r="K31" s="473">
        <v>95</v>
      </c>
      <c r="L31" s="474">
        <v>15</v>
      </c>
      <c r="M31" s="474">
        <v>48</v>
      </c>
      <c r="N31" s="513">
        <f t="shared" si="2"/>
        <v>63</v>
      </c>
    </row>
    <row r="32" spans="1:14" x14ac:dyDescent="0.25">
      <c r="A32" s="473">
        <v>28</v>
      </c>
      <c r="B32" s="474">
        <v>296</v>
      </c>
      <c r="C32" s="474">
        <v>291</v>
      </c>
      <c r="D32" s="513">
        <f t="shared" si="0"/>
        <v>587</v>
      </c>
      <c r="F32" s="473">
        <v>62</v>
      </c>
      <c r="G32" s="474">
        <v>311</v>
      </c>
      <c r="H32" s="474">
        <v>339</v>
      </c>
      <c r="I32" s="513">
        <f t="shared" si="1"/>
        <v>650</v>
      </c>
      <c r="K32" s="473">
        <v>96</v>
      </c>
      <c r="L32" s="474">
        <v>14</v>
      </c>
      <c r="M32" s="474">
        <v>35</v>
      </c>
      <c r="N32" s="513">
        <f t="shared" si="2"/>
        <v>49</v>
      </c>
    </row>
    <row r="33" spans="1:14" x14ac:dyDescent="0.25">
      <c r="A33" s="473">
        <v>29</v>
      </c>
      <c r="B33" s="474">
        <v>290</v>
      </c>
      <c r="C33" s="474">
        <v>291</v>
      </c>
      <c r="D33" s="513">
        <f t="shared" si="0"/>
        <v>581</v>
      </c>
      <c r="F33" s="473">
        <v>63</v>
      </c>
      <c r="G33" s="474">
        <v>315</v>
      </c>
      <c r="H33" s="474">
        <v>381</v>
      </c>
      <c r="I33" s="513">
        <f t="shared" si="1"/>
        <v>696</v>
      </c>
      <c r="K33" s="473">
        <v>97</v>
      </c>
      <c r="L33" s="474">
        <v>6</v>
      </c>
      <c r="M33" s="474">
        <v>34</v>
      </c>
      <c r="N33" s="513">
        <f t="shared" si="2"/>
        <v>40</v>
      </c>
    </row>
    <row r="34" spans="1:14" x14ac:dyDescent="0.25">
      <c r="A34" s="473">
        <v>30</v>
      </c>
      <c r="B34" s="474">
        <v>260</v>
      </c>
      <c r="C34" s="474">
        <v>280</v>
      </c>
      <c r="D34" s="513">
        <f t="shared" si="0"/>
        <v>540</v>
      </c>
      <c r="F34" s="473">
        <v>64</v>
      </c>
      <c r="G34" s="474">
        <v>288</v>
      </c>
      <c r="H34" s="474">
        <v>332</v>
      </c>
      <c r="I34" s="513">
        <f t="shared" si="1"/>
        <v>620</v>
      </c>
      <c r="K34" s="473">
        <v>98</v>
      </c>
      <c r="L34" s="474">
        <v>4</v>
      </c>
      <c r="M34" s="474">
        <v>21</v>
      </c>
      <c r="N34" s="513">
        <f t="shared" si="2"/>
        <v>25</v>
      </c>
    </row>
    <row r="35" spans="1:14" x14ac:dyDescent="0.25">
      <c r="A35" s="473">
        <v>31</v>
      </c>
      <c r="B35" s="474">
        <v>272</v>
      </c>
      <c r="C35" s="474">
        <v>273</v>
      </c>
      <c r="D35" s="513">
        <f t="shared" si="0"/>
        <v>545</v>
      </c>
      <c r="F35" s="473">
        <v>65</v>
      </c>
      <c r="G35" s="474">
        <v>287</v>
      </c>
      <c r="H35" s="474">
        <v>306</v>
      </c>
      <c r="I35" s="513">
        <f t="shared" si="1"/>
        <v>593</v>
      </c>
      <c r="K35" s="473">
        <v>99</v>
      </c>
      <c r="L35" s="474">
        <v>4</v>
      </c>
      <c r="M35" s="474">
        <v>20</v>
      </c>
      <c r="N35" s="513">
        <f t="shared" si="2"/>
        <v>24</v>
      </c>
    </row>
    <row r="36" spans="1:14" x14ac:dyDescent="0.25">
      <c r="A36" s="473">
        <v>32</v>
      </c>
      <c r="B36" s="474">
        <v>286</v>
      </c>
      <c r="C36" s="474">
        <v>296</v>
      </c>
      <c r="D36" s="513">
        <f t="shared" si="0"/>
        <v>582</v>
      </c>
      <c r="F36" s="473">
        <v>66</v>
      </c>
      <c r="G36" s="474">
        <v>294</v>
      </c>
      <c r="H36" s="474">
        <v>374</v>
      </c>
      <c r="I36" s="513">
        <f t="shared" si="1"/>
        <v>668</v>
      </c>
      <c r="K36" s="473" t="s">
        <v>274</v>
      </c>
      <c r="L36" s="474">
        <v>5</v>
      </c>
      <c r="M36" s="474">
        <v>19</v>
      </c>
      <c r="N36" s="513">
        <f t="shared" si="2"/>
        <v>24</v>
      </c>
    </row>
    <row r="37" spans="1:14" x14ac:dyDescent="0.25">
      <c r="A37" s="473">
        <v>33</v>
      </c>
      <c r="B37" s="474">
        <v>282</v>
      </c>
      <c r="C37" s="474">
        <v>253</v>
      </c>
      <c r="D37" s="513">
        <f t="shared" si="0"/>
        <v>535</v>
      </c>
      <c r="F37" s="473">
        <v>67</v>
      </c>
      <c r="G37" s="474">
        <v>229</v>
      </c>
      <c r="H37" s="474">
        <v>327</v>
      </c>
      <c r="I37" s="513">
        <f t="shared" si="1"/>
        <v>556</v>
      </c>
      <c r="K37" s="475" t="s">
        <v>46</v>
      </c>
      <c r="L37" s="476">
        <v>24668</v>
      </c>
      <c r="M37" s="476">
        <v>26900</v>
      </c>
      <c r="N37" s="476">
        <f t="shared" si="2"/>
        <v>51568</v>
      </c>
    </row>
    <row r="38" spans="1:14" x14ac:dyDescent="0.25">
      <c r="A38" s="348" t="s">
        <v>275</v>
      </c>
    </row>
    <row r="105" spans="6:14" s="435" customFormat="1" x14ac:dyDescent="0.25">
      <c r="F105" s="434"/>
      <c r="G105" s="434"/>
      <c r="H105" s="434"/>
      <c r="I105" s="434"/>
      <c r="K105" s="434"/>
      <c r="L105" s="434"/>
      <c r="M105" s="434"/>
      <c r="N105" s="434"/>
    </row>
    <row r="118" spans="6:9" x14ac:dyDescent="0.25">
      <c r="F118" s="435"/>
      <c r="G118" s="435"/>
      <c r="H118" s="435"/>
      <c r="I118" s="435"/>
    </row>
    <row r="131" spans="11:14" x14ac:dyDescent="0.25">
      <c r="K131" s="435"/>
      <c r="L131" s="435"/>
      <c r="M131" s="435"/>
      <c r="N131" s="435"/>
    </row>
  </sheetData>
  <pageMargins left="0.78740157480314965" right="0.78740157480314965" top="1.0629921259842521" bottom="1.0629921259842521" header="0.78740157480314965" footer="0.7874015748031496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31"/>
  <sheetViews>
    <sheetView zoomScaleNormal="100" workbookViewId="0">
      <selection activeCell="A26" activeCellId="1" sqref="A1:I1 A26:I26"/>
    </sheetView>
  </sheetViews>
  <sheetFormatPr defaultColWidth="9.140625" defaultRowHeight="15" x14ac:dyDescent="0.25"/>
  <cols>
    <col min="1" max="1" width="6" style="437" customWidth="1"/>
    <col min="2" max="4" width="6.85546875" style="434" customWidth="1"/>
    <col min="5" max="5" width="1.7109375" style="434" customWidth="1"/>
    <col min="6" max="9" width="6.85546875" style="434" customWidth="1"/>
    <col min="10" max="10" width="1.7109375" style="434" customWidth="1"/>
    <col min="11" max="14" width="6.85546875" style="434" customWidth="1"/>
    <col min="15" max="16384" width="9.140625" style="1"/>
  </cols>
  <sheetData>
    <row r="1" spans="1:14" ht="18.75" customHeight="1" x14ac:dyDescent="0.25">
      <c r="A1" s="4" t="s">
        <v>1830</v>
      </c>
    </row>
    <row r="3" spans="1:14" s="438" customFormat="1" ht="21.75" customHeight="1" x14ac:dyDescent="0.25">
      <c r="A3" s="447" t="s">
        <v>140</v>
      </c>
      <c r="B3" s="447" t="s">
        <v>146</v>
      </c>
      <c r="C3" s="447" t="s">
        <v>147</v>
      </c>
      <c r="D3" s="447" t="s">
        <v>46</v>
      </c>
      <c r="F3" s="447" t="s">
        <v>140</v>
      </c>
      <c r="G3" s="447" t="s">
        <v>146</v>
      </c>
      <c r="H3" s="447" t="s">
        <v>147</v>
      </c>
      <c r="I3" s="447" t="s">
        <v>46</v>
      </c>
      <c r="K3" s="447" t="s">
        <v>140</v>
      </c>
      <c r="L3" s="447" t="s">
        <v>146</v>
      </c>
      <c r="M3" s="447" t="s">
        <v>147</v>
      </c>
      <c r="N3" s="447" t="s">
        <v>46</v>
      </c>
    </row>
    <row r="4" spans="1:14" s="434" customFormat="1" x14ac:dyDescent="0.25">
      <c r="A4" s="512">
        <v>0</v>
      </c>
      <c r="B4" s="513">
        <v>41</v>
      </c>
      <c r="C4" s="513">
        <v>52</v>
      </c>
      <c r="D4" s="513">
        <v>93</v>
      </c>
      <c r="F4" s="512">
        <v>34</v>
      </c>
      <c r="G4" s="513">
        <v>82</v>
      </c>
      <c r="H4" s="513">
        <v>85</v>
      </c>
      <c r="I4" s="513">
        <v>167</v>
      </c>
      <c r="K4" s="512">
        <v>68</v>
      </c>
      <c r="L4" s="513">
        <v>6</v>
      </c>
      <c r="M4" s="513">
        <v>19</v>
      </c>
      <c r="N4" s="513">
        <v>25</v>
      </c>
    </row>
    <row r="5" spans="1:14" s="434" customFormat="1" x14ac:dyDescent="0.25">
      <c r="A5" s="473">
        <v>1</v>
      </c>
      <c r="B5" s="474">
        <v>49</v>
      </c>
      <c r="C5" s="474">
        <v>41</v>
      </c>
      <c r="D5" s="474">
        <v>90</v>
      </c>
      <c r="F5" s="473">
        <v>35</v>
      </c>
      <c r="G5" s="474">
        <v>81</v>
      </c>
      <c r="H5" s="474">
        <v>77</v>
      </c>
      <c r="I5" s="474">
        <v>158</v>
      </c>
      <c r="K5" s="473">
        <v>69</v>
      </c>
      <c r="L5" s="474">
        <v>7</v>
      </c>
      <c r="M5" s="474">
        <v>21</v>
      </c>
      <c r="N5" s="474">
        <v>28</v>
      </c>
    </row>
    <row r="6" spans="1:14" s="434" customFormat="1" x14ac:dyDescent="0.25">
      <c r="A6" s="473">
        <v>2</v>
      </c>
      <c r="B6" s="474">
        <v>44</v>
      </c>
      <c r="C6" s="474">
        <v>40</v>
      </c>
      <c r="D6" s="474">
        <v>84</v>
      </c>
      <c r="F6" s="473">
        <v>36</v>
      </c>
      <c r="G6" s="474">
        <v>82</v>
      </c>
      <c r="H6" s="474">
        <v>75</v>
      </c>
      <c r="I6" s="474">
        <v>157</v>
      </c>
      <c r="K6" s="473">
        <v>70</v>
      </c>
      <c r="L6" s="474">
        <v>11</v>
      </c>
      <c r="M6" s="474">
        <v>15</v>
      </c>
      <c r="N6" s="474">
        <v>26</v>
      </c>
    </row>
    <row r="7" spans="1:14" s="434" customFormat="1" x14ac:dyDescent="0.25">
      <c r="A7" s="473">
        <v>3</v>
      </c>
      <c r="B7" s="474">
        <v>51</v>
      </c>
      <c r="C7" s="474">
        <v>56</v>
      </c>
      <c r="D7" s="474">
        <v>107</v>
      </c>
      <c r="F7" s="473">
        <v>37</v>
      </c>
      <c r="G7" s="474">
        <v>93</v>
      </c>
      <c r="H7" s="474">
        <v>84</v>
      </c>
      <c r="I7" s="474">
        <v>177</v>
      </c>
      <c r="K7" s="473">
        <v>71</v>
      </c>
      <c r="L7" s="474">
        <v>3</v>
      </c>
      <c r="M7" s="474">
        <v>16</v>
      </c>
      <c r="N7" s="474">
        <v>19</v>
      </c>
    </row>
    <row r="8" spans="1:14" s="434" customFormat="1" x14ac:dyDescent="0.25">
      <c r="A8" s="473">
        <v>4</v>
      </c>
      <c r="B8" s="474">
        <v>49</v>
      </c>
      <c r="C8" s="474">
        <v>48</v>
      </c>
      <c r="D8" s="474">
        <v>97</v>
      </c>
      <c r="F8" s="473">
        <v>38</v>
      </c>
      <c r="G8" s="474">
        <v>79</v>
      </c>
      <c r="H8" s="474">
        <v>74</v>
      </c>
      <c r="I8" s="474">
        <v>153</v>
      </c>
      <c r="K8" s="473">
        <v>72</v>
      </c>
      <c r="L8" s="474">
        <v>8</v>
      </c>
      <c r="M8" s="474">
        <v>11</v>
      </c>
      <c r="N8" s="474">
        <v>19</v>
      </c>
    </row>
    <row r="9" spans="1:14" s="434" customFormat="1" x14ac:dyDescent="0.25">
      <c r="A9" s="473">
        <v>5</v>
      </c>
      <c r="B9" s="474">
        <v>50</v>
      </c>
      <c r="C9" s="474">
        <v>50</v>
      </c>
      <c r="D9" s="474">
        <v>100</v>
      </c>
      <c r="F9" s="473">
        <v>39</v>
      </c>
      <c r="G9" s="474">
        <v>74</v>
      </c>
      <c r="H9" s="474">
        <v>79</v>
      </c>
      <c r="I9" s="474">
        <v>153</v>
      </c>
      <c r="K9" s="473">
        <v>73</v>
      </c>
      <c r="L9" s="474">
        <v>3</v>
      </c>
      <c r="M9" s="474">
        <v>12</v>
      </c>
      <c r="N9" s="474">
        <v>15</v>
      </c>
    </row>
    <row r="10" spans="1:14" s="434" customFormat="1" x14ac:dyDescent="0.25">
      <c r="A10" s="473">
        <v>6</v>
      </c>
      <c r="B10" s="474">
        <v>53</v>
      </c>
      <c r="C10" s="474">
        <v>56</v>
      </c>
      <c r="D10" s="474">
        <v>109</v>
      </c>
      <c r="F10" s="473">
        <v>40</v>
      </c>
      <c r="G10" s="474">
        <v>65</v>
      </c>
      <c r="H10" s="474">
        <v>74</v>
      </c>
      <c r="I10" s="474">
        <v>139</v>
      </c>
      <c r="K10" s="473">
        <v>74</v>
      </c>
      <c r="L10" s="474">
        <v>6</v>
      </c>
      <c r="M10" s="474">
        <v>18</v>
      </c>
      <c r="N10" s="474">
        <v>24</v>
      </c>
    </row>
    <row r="11" spans="1:14" s="434" customFormat="1" x14ac:dyDescent="0.25">
      <c r="A11" s="473">
        <v>7</v>
      </c>
      <c r="B11" s="474">
        <v>51</v>
      </c>
      <c r="C11" s="474">
        <v>49</v>
      </c>
      <c r="D11" s="474">
        <v>100</v>
      </c>
      <c r="F11" s="473">
        <v>41</v>
      </c>
      <c r="G11" s="474">
        <v>79</v>
      </c>
      <c r="H11" s="474">
        <v>64</v>
      </c>
      <c r="I11" s="474">
        <v>143</v>
      </c>
      <c r="K11" s="473">
        <v>75</v>
      </c>
      <c r="L11" s="474">
        <v>5</v>
      </c>
      <c r="M11" s="474">
        <v>11</v>
      </c>
      <c r="N11" s="474">
        <v>16</v>
      </c>
    </row>
    <row r="12" spans="1:14" s="434" customFormat="1" x14ac:dyDescent="0.25">
      <c r="A12" s="473">
        <v>8</v>
      </c>
      <c r="B12" s="474">
        <v>56</v>
      </c>
      <c r="C12" s="474">
        <v>42</v>
      </c>
      <c r="D12" s="474">
        <v>98</v>
      </c>
      <c r="F12" s="473">
        <v>42</v>
      </c>
      <c r="G12" s="474">
        <v>75</v>
      </c>
      <c r="H12" s="474">
        <v>73</v>
      </c>
      <c r="I12" s="474">
        <v>148</v>
      </c>
      <c r="K12" s="473">
        <v>76</v>
      </c>
      <c r="L12" s="474">
        <v>6</v>
      </c>
      <c r="M12" s="474">
        <v>8</v>
      </c>
      <c r="N12" s="474">
        <v>14</v>
      </c>
    </row>
    <row r="13" spans="1:14" s="434" customFormat="1" x14ac:dyDescent="0.25">
      <c r="A13" s="473">
        <v>9</v>
      </c>
      <c r="B13" s="474">
        <v>49</v>
      </c>
      <c r="C13" s="474">
        <v>41</v>
      </c>
      <c r="D13" s="474">
        <v>90</v>
      </c>
      <c r="F13" s="473">
        <v>43</v>
      </c>
      <c r="G13" s="474">
        <v>69</v>
      </c>
      <c r="H13" s="474">
        <v>73</v>
      </c>
      <c r="I13" s="474">
        <v>142</v>
      </c>
      <c r="K13" s="473">
        <v>77</v>
      </c>
      <c r="L13" s="474">
        <v>2</v>
      </c>
      <c r="M13" s="474">
        <v>12</v>
      </c>
      <c r="N13" s="474">
        <v>14</v>
      </c>
    </row>
    <row r="14" spans="1:14" s="434" customFormat="1" x14ac:dyDescent="0.25">
      <c r="A14" s="473">
        <v>10</v>
      </c>
      <c r="B14" s="474">
        <v>46</v>
      </c>
      <c r="C14" s="474">
        <v>47</v>
      </c>
      <c r="D14" s="474">
        <v>93</v>
      </c>
      <c r="F14" s="473">
        <v>44</v>
      </c>
      <c r="G14" s="474">
        <v>65</v>
      </c>
      <c r="H14" s="474">
        <v>60</v>
      </c>
      <c r="I14" s="474">
        <v>125</v>
      </c>
      <c r="K14" s="473">
        <v>78</v>
      </c>
      <c r="L14" s="474">
        <v>10</v>
      </c>
      <c r="M14" s="474">
        <v>9</v>
      </c>
      <c r="N14" s="474">
        <v>19</v>
      </c>
    </row>
    <row r="15" spans="1:14" s="434" customFormat="1" x14ac:dyDescent="0.25">
      <c r="A15" s="473">
        <v>11</v>
      </c>
      <c r="B15" s="474">
        <v>48</v>
      </c>
      <c r="C15" s="474">
        <v>41</v>
      </c>
      <c r="D15" s="474">
        <v>89</v>
      </c>
      <c r="F15" s="473">
        <v>45</v>
      </c>
      <c r="G15" s="474">
        <v>56</v>
      </c>
      <c r="H15" s="474">
        <v>70</v>
      </c>
      <c r="I15" s="474">
        <v>126</v>
      </c>
      <c r="K15" s="473">
        <v>79</v>
      </c>
      <c r="L15" s="474">
        <v>1</v>
      </c>
      <c r="M15" s="474">
        <v>7</v>
      </c>
      <c r="N15" s="474">
        <v>8</v>
      </c>
    </row>
    <row r="16" spans="1:14" s="434" customFormat="1" x14ac:dyDescent="0.25">
      <c r="A16" s="473">
        <v>12</v>
      </c>
      <c r="B16" s="474">
        <v>48</v>
      </c>
      <c r="C16" s="474">
        <v>46</v>
      </c>
      <c r="D16" s="474">
        <v>94</v>
      </c>
      <c r="F16" s="473">
        <v>46</v>
      </c>
      <c r="G16" s="474">
        <v>61</v>
      </c>
      <c r="H16" s="474">
        <v>77</v>
      </c>
      <c r="I16" s="474">
        <v>138</v>
      </c>
      <c r="K16" s="473">
        <v>80</v>
      </c>
      <c r="L16" s="474">
        <v>3</v>
      </c>
      <c r="M16" s="474">
        <v>5</v>
      </c>
      <c r="N16" s="474">
        <v>8</v>
      </c>
    </row>
    <row r="17" spans="1:14" s="434" customFormat="1" x14ac:dyDescent="0.25">
      <c r="A17" s="473">
        <v>13</v>
      </c>
      <c r="B17" s="474">
        <v>35</v>
      </c>
      <c r="C17" s="474">
        <v>35</v>
      </c>
      <c r="D17" s="474">
        <v>70</v>
      </c>
      <c r="F17" s="473">
        <v>47</v>
      </c>
      <c r="G17" s="474">
        <v>46</v>
      </c>
      <c r="H17" s="474">
        <v>68</v>
      </c>
      <c r="I17" s="474">
        <v>114</v>
      </c>
      <c r="K17" s="473">
        <v>81</v>
      </c>
      <c r="L17" s="474">
        <v>4</v>
      </c>
      <c r="M17" s="474">
        <v>8</v>
      </c>
      <c r="N17" s="474">
        <v>12</v>
      </c>
    </row>
    <row r="18" spans="1:14" s="434" customFormat="1" x14ac:dyDescent="0.25">
      <c r="A18" s="473">
        <v>14</v>
      </c>
      <c r="B18" s="474">
        <v>34</v>
      </c>
      <c r="C18" s="474">
        <v>25</v>
      </c>
      <c r="D18" s="474">
        <v>59</v>
      </c>
      <c r="F18" s="473">
        <v>48</v>
      </c>
      <c r="G18" s="474">
        <v>61</v>
      </c>
      <c r="H18" s="474">
        <v>67</v>
      </c>
      <c r="I18" s="474">
        <v>128</v>
      </c>
      <c r="K18" s="473">
        <v>82</v>
      </c>
      <c r="L18" s="474">
        <v>1</v>
      </c>
      <c r="M18" s="474">
        <v>3</v>
      </c>
      <c r="N18" s="474">
        <v>4</v>
      </c>
    </row>
    <row r="19" spans="1:14" s="434" customFormat="1" x14ac:dyDescent="0.25">
      <c r="A19" s="473">
        <v>15</v>
      </c>
      <c r="B19" s="474">
        <v>38</v>
      </c>
      <c r="C19" s="474">
        <v>29</v>
      </c>
      <c r="D19" s="474">
        <v>67</v>
      </c>
      <c r="F19" s="473">
        <v>49</v>
      </c>
      <c r="G19" s="474">
        <v>57</v>
      </c>
      <c r="H19" s="474">
        <v>56</v>
      </c>
      <c r="I19" s="474">
        <v>113</v>
      </c>
      <c r="K19" s="473">
        <v>83</v>
      </c>
      <c r="L19" s="474">
        <v>0</v>
      </c>
      <c r="M19" s="474">
        <v>9</v>
      </c>
      <c r="N19" s="474">
        <v>9</v>
      </c>
    </row>
    <row r="20" spans="1:14" s="434" customFormat="1" x14ac:dyDescent="0.25">
      <c r="A20" s="473">
        <v>16</v>
      </c>
      <c r="B20" s="474">
        <v>32</v>
      </c>
      <c r="C20" s="474">
        <v>24</v>
      </c>
      <c r="D20" s="474">
        <v>56</v>
      </c>
      <c r="F20" s="473">
        <v>50</v>
      </c>
      <c r="G20" s="474">
        <v>57</v>
      </c>
      <c r="H20" s="474">
        <v>63</v>
      </c>
      <c r="I20" s="474">
        <v>120</v>
      </c>
      <c r="K20" s="473">
        <v>84</v>
      </c>
      <c r="L20" s="474">
        <v>2</v>
      </c>
      <c r="M20" s="474">
        <v>1</v>
      </c>
      <c r="N20" s="474">
        <v>3</v>
      </c>
    </row>
    <row r="21" spans="1:14" s="434" customFormat="1" x14ac:dyDescent="0.25">
      <c r="A21" s="473">
        <v>17</v>
      </c>
      <c r="B21" s="474">
        <v>33</v>
      </c>
      <c r="C21" s="474">
        <v>21</v>
      </c>
      <c r="D21" s="474">
        <v>54</v>
      </c>
      <c r="F21" s="473">
        <v>51</v>
      </c>
      <c r="G21" s="474">
        <v>52</v>
      </c>
      <c r="H21" s="474">
        <v>73</v>
      </c>
      <c r="I21" s="474">
        <v>125</v>
      </c>
      <c r="K21" s="473">
        <v>85</v>
      </c>
      <c r="L21" s="474">
        <v>1</v>
      </c>
      <c r="M21" s="474">
        <v>4</v>
      </c>
      <c r="N21" s="474">
        <v>5</v>
      </c>
    </row>
    <row r="22" spans="1:14" s="434" customFormat="1" x14ac:dyDescent="0.25">
      <c r="A22" s="473">
        <v>18</v>
      </c>
      <c r="B22" s="474">
        <v>29</v>
      </c>
      <c r="C22" s="474">
        <v>21</v>
      </c>
      <c r="D22" s="474">
        <v>50</v>
      </c>
      <c r="F22" s="473">
        <v>52</v>
      </c>
      <c r="G22" s="474">
        <v>44</v>
      </c>
      <c r="H22" s="474">
        <v>76</v>
      </c>
      <c r="I22" s="474">
        <v>120</v>
      </c>
      <c r="K22" s="473">
        <v>86</v>
      </c>
      <c r="L22" s="474">
        <v>1</v>
      </c>
      <c r="M22" s="474">
        <v>1</v>
      </c>
      <c r="N22" s="474">
        <v>2</v>
      </c>
    </row>
    <row r="23" spans="1:14" s="434" customFormat="1" x14ac:dyDescent="0.25">
      <c r="A23" s="473">
        <v>19</v>
      </c>
      <c r="B23" s="474">
        <v>34</v>
      </c>
      <c r="C23" s="474">
        <v>26</v>
      </c>
      <c r="D23" s="474">
        <v>60</v>
      </c>
      <c r="F23" s="473">
        <v>53</v>
      </c>
      <c r="G23" s="474">
        <v>36</v>
      </c>
      <c r="H23" s="474">
        <v>66</v>
      </c>
      <c r="I23" s="474">
        <v>102</v>
      </c>
      <c r="K23" s="473">
        <v>87</v>
      </c>
      <c r="L23" s="474">
        <v>2</v>
      </c>
      <c r="M23" s="474">
        <v>1</v>
      </c>
      <c r="N23" s="474">
        <v>3</v>
      </c>
    </row>
    <row r="24" spans="1:14" s="434" customFormat="1" x14ac:dyDescent="0.25">
      <c r="A24" s="473">
        <v>20</v>
      </c>
      <c r="B24" s="474">
        <v>36</v>
      </c>
      <c r="C24" s="474">
        <v>38</v>
      </c>
      <c r="D24" s="474">
        <v>74</v>
      </c>
      <c r="F24" s="473">
        <v>54</v>
      </c>
      <c r="G24" s="474">
        <v>31</v>
      </c>
      <c r="H24" s="474">
        <v>71</v>
      </c>
      <c r="I24" s="474">
        <v>102</v>
      </c>
      <c r="K24" s="473">
        <v>88</v>
      </c>
      <c r="L24" s="474">
        <v>0</v>
      </c>
      <c r="M24" s="474">
        <v>1</v>
      </c>
      <c r="N24" s="474">
        <v>1</v>
      </c>
    </row>
    <row r="25" spans="1:14" s="434" customFormat="1" x14ac:dyDescent="0.25">
      <c r="A25" s="473">
        <v>21</v>
      </c>
      <c r="B25" s="474">
        <v>36</v>
      </c>
      <c r="C25" s="474">
        <v>31</v>
      </c>
      <c r="D25" s="474">
        <v>67</v>
      </c>
      <c r="F25" s="473">
        <v>55</v>
      </c>
      <c r="G25" s="474">
        <v>31</v>
      </c>
      <c r="H25" s="474">
        <v>50</v>
      </c>
      <c r="I25" s="474">
        <v>81</v>
      </c>
      <c r="K25" s="473">
        <v>89</v>
      </c>
      <c r="L25" s="474">
        <v>3</v>
      </c>
      <c r="M25" s="474">
        <v>0</v>
      </c>
      <c r="N25" s="474">
        <v>3</v>
      </c>
    </row>
    <row r="26" spans="1:14" s="434" customFormat="1" x14ac:dyDescent="0.25">
      <c r="A26" s="473">
        <v>22</v>
      </c>
      <c r="B26" s="474">
        <v>36</v>
      </c>
      <c r="C26" s="474">
        <v>28</v>
      </c>
      <c r="D26" s="474">
        <v>64</v>
      </c>
      <c r="F26" s="473">
        <v>56</v>
      </c>
      <c r="G26" s="474">
        <v>31</v>
      </c>
      <c r="H26" s="474">
        <v>51</v>
      </c>
      <c r="I26" s="474">
        <v>82</v>
      </c>
      <c r="K26" s="473">
        <v>90</v>
      </c>
      <c r="L26" s="474">
        <v>1</v>
      </c>
      <c r="M26" s="474">
        <v>1</v>
      </c>
      <c r="N26" s="474">
        <v>2</v>
      </c>
    </row>
    <row r="27" spans="1:14" s="434" customFormat="1" x14ac:dyDescent="0.25">
      <c r="A27" s="473">
        <v>23</v>
      </c>
      <c r="B27" s="474">
        <v>52</v>
      </c>
      <c r="C27" s="474">
        <v>39</v>
      </c>
      <c r="D27" s="474">
        <v>91</v>
      </c>
      <c r="F27" s="473">
        <v>57</v>
      </c>
      <c r="G27" s="474">
        <v>27</v>
      </c>
      <c r="H27" s="474">
        <v>44</v>
      </c>
      <c r="I27" s="474">
        <v>71</v>
      </c>
      <c r="K27" s="473">
        <v>91</v>
      </c>
      <c r="L27" s="474">
        <v>2</v>
      </c>
      <c r="M27" s="474">
        <v>1</v>
      </c>
      <c r="N27" s="474">
        <v>3</v>
      </c>
    </row>
    <row r="28" spans="1:14" s="434" customFormat="1" x14ac:dyDescent="0.25">
      <c r="A28" s="473">
        <v>24</v>
      </c>
      <c r="B28" s="474">
        <v>70</v>
      </c>
      <c r="C28" s="474">
        <v>48</v>
      </c>
      <c r="D28" s="474">
        <v>118</v>
      </c>
      <c r="F28" s="473">
        <v>58</v>
      </c>
      <c r="G28" s="474">
        <v>28</v>
      </c>
      <c r="H28" s="474">
        <v>57</v>
      </c>
      <c r="I28" s="474">
        <v>85</v>
      </c>
      <c r="K28" s="473">
        <v>92</v>
      </c>
      <c r="L28" s="474">
        <v>0</v>
      </c>
      <c r="M28" s="474">
        <v>0</v>
      </c>
      <c r="N28" s="474">
        <v>0</v>
      </c>
    </row>
    <row r="29" spans="1:14" s="434" customFormat="1" x14ac:dyDescent="0.25">
      <c r="A29" s="473">
        <v>25</v>
      </c>
      <c r="B29" s="474">
        <v>62</v>
      </c>
      <c r="C29" s="474">
        <v>42</v>
      </c>
      <c r="D29" s="474">
        <v>104</v>
      </c>
      <c r="F29" s="473">
        <v>59</v>
      </c>
      <c r="G29" s="474">
        <v>24</v>
      </c>
      <c r="H29" s="474">
        <v>45</v>
      </c>
      <c r="I29" s="474">
        <v>69</v>
      </c>
      <c r="K29" s="473">
        <v>93</v>
      </c>
      <c r="L29" s="474">
        <v>0</v>
      </c>
      <c r="M29" s="474">
        <v>3</v>
      </c>
      <c r="N29" s="474">
        <v>3</v>
      </c>
    </row>
    <row r="30" spans="1:14" s="434" customFormat="1" x14ac:dyDescent="0.25">
      <c r="A30" s="473">
        <v>26</v>
      </c>
      <c r="B30" s="474">
        <v>55</v>
      </c>
      <c r="C30" s="474">
        <v>52</v>
      </c>
      <c r="D30" s="474">
        <v>107</v>
      </c>
      <c r="F30" s="473">
        <v>60</v>
      </c>
      <c r="G30" s="474">
        <v>21</v>
      </c>
      <c r="H30" s="474">
        <v>46</v>
      </c>
      <c r="I30" s="474">
        <v>67</v>
      </c>
      <c r="K30" s="473">
        <v>94</v>
      </c>
      <c r="L30" s="474">
        <v>0</v>
      </c>
      <c r="M30" s="474">
        <v>1</v>
      </c>
      <c r="N30" s="474">
        <v>1</v>
      </c>
    </row>
    <row r="31" spans="1:14" s="434" customFormat="1" x14ac:dyDescent="0.25">
      <c r="A31" s="473">
        <v>27</v>
      </c>
      <c r="B31" s="474">
        <v>66</v>
      </c>
      <c r="C31" s="474">
        <v>55</v>
      </c>
      <c r="D31" s="474">
        <v>121</v>
      </c>
      <c r="F31" s="473">
        <v>61</v>
      </c>
      <c r="G31" s="474">
        <v>15</v>
      </c>
      <c r="H31" s="474">
        <v>53</v>
      </c>
      <c r="I31" s="474">
        <v>68</v>
      </c>
      <c r="K31" s="473">
        <v>95</v>
      </c>
      <c r="L31" s="474">
        <v>0</v>
      </c>
      <c r="M31" s="474">
        <v>0</v>
      </c>
      <c r="N31" s="474">
        <v>0</v>
      </c>
    </row>
    <row r="32" spans="1:14" s="434" customFormat="1" x14ac:dyDescent="0.25">
      <c r="A32" s="473">
        <v>28</v>
      </c>
      <c r="B32" s="474">
        <v>67</v>
      </c>
      <c r="C32" s="474">
        <v>74</v>
      </c>
      <c r="D32" s="474">
        <v>141</v>
      </c>
      <c r="F32" s="473">
        <v>62</v>
      </c>
      <c r="G32" s="474">
        <v>22</v>
      </c>
      <c r="H32" s="474">
        <v>53</v>
      </c>
      <c r="I32" s="474">
        <v>75</v>
      </c>
      <c r="K32" s="473">
        <v>96</v>
      </c>
      <c r="L32" s="474">
        <v>0</v>
      </c>
      <c r="M32" s="474">
        <v>0</v>
      </c>
      <c r="N32" s="474">
        <v>0</v>
      </c>
    </row>
    <row r="33" spans="1:14" s="434" customFormat="1" x14ac:dyDescent="0.25">
      <c r="A33" s="473">
        <v>29</v>
      </c>
      <c r="B33" s="474">
        <v>67</v>
      </c>
      <c r="C33" s="474">
        <v>64</v>
      </c>
      <c r="D33" s="474">
        <v>131</v>
      </c>
      <c r="F33" s="473">
        <v>63</v>
      </c>
      <c r="G33" s="474">
        <v>11</v>
      </c>
      <c r="H33" s="474">
        <v>37</v>
      </c>
      <c r="I33" s="474">
        <v>48</v>
      </c>
      <c r="K33" s="473">
        <v>97</v>
      </c>
      <c r="L33" s="474">
        <v>0</v>
      </c>
      <c r="M33" s="474">
        <v>0</v>
      </c>
      <c r="N33" s="474">
        <v>0</v>
      </c>
    </row>
    <row r="34" spans="1:14" s="434" customFormat="1" x14ac:dyDescent="0.25">
      <c r="A34" s="473">
        <v>30</v>
      </c>
      <c r="B34" s="474">
        <v>73</v>
      </c>
      <c r="C34" s="474">
        <v>63</v>
      </c>
      <c r="D34" s="474">
        <v>136</v>
      </c>
      <c r="F34" s="473">
        <v>64</v>
      </c>
      <c r="G34" s="474">
        <v>22</v>
      </c>
      <c r="H34" s="474">
        <v>43</v>
      </c>
      <c r="I34" s="474">
        <v>65</v>
      </c>
      <c r="K34" s="473">
        <v>98</v>
      </c>
      <c r="L34" s="474">
        <v>0</v>
      </c>
      <c r="M34" s="474">
        <v>0</v>
      </c>
      <c r="N34" s="474">
        <v>0</v>
      </c>
    </row>
    <row r="35" spans="1:14" s="434" customFormat="1" x14ac:dyDescent="0.25">
      <c r="A35" s="473">
        <v>31</v>
      </c>
      <c r="B35" s="474">
        <v>80</v>
      </c>
      <c r="C35" s="474">
        <v>83</v>
      </c>
      <c r="D35" s="474">
        <v>163</v>
      </c>
      <c r="F35" s="473">
        <v>65</v>
      </c>
      <c r="G35" s="474">
        <v>17</v>
      </c>
      <c r="H35" s="474">
        <v>39</v>
      </c>
      <c r="I35" s="474">
        <v>56</v>
      </c>
      <c r="K35" s="473">
        <v>99</v>
      </c>
      <c r="L35" s="474">
        <v>0</v>
      </c>
      <c r="M35" s="474">
        <v>0</v>
      </c>
      <c r="N35" s="474">
        <v>0</v>
      </c>
    </row>
    <row r="36" spans="1:14" s="434" customFormat="1" x14ac:dyDescent="0.25">
      <c r="A36" s="473">
        <v>32</v>
      </c>
      <c r="B36" s="474">
        <v>80</v>
      </c>
      <c r="C36" s="474">
        <v>89</v>
      </c>
      <c r="D36" s="474">
        <v>169</v>
      </c>
      <c r="F36" s="473">
        <v>66</v>
      </c>
      <c r="G36" s="474">
        <v>7</v>
      </c>
      <c r="H36" s="474">
        <v>32</v>
      </c>
      <c r="I36" s="474">
        <v>39</v>
      </c>
      <c r="K36" s="529" t="s">
        <v>274</v>
      </c>
      <c r="L36" s="474">
        <v>0</v>
      </c>
      <c r="M36" s="474">
        <v>0</v>
      </c>
      <c r="N36" s="474">
        <v>0</v>
      </c>
    </row>
    <row r="37" spans="1:14" s="434" customFormat="1" x14ac:dyDescent="0.25">
      <c r="A37" s="473">
        <v>33</v>
      </c>
      <c r="B37" s="474">
        <v>79</v>
      </c>
      <c r="C37" s="474">
        <v>86</v>
      </c>
      <c r="D37" s="474">
        <v>165</v>
      </c>
      <c r="F37" s="473">
        <v>67</v>
      </c>
      <c r="G37" s="474">
        <v>11</v>
      </c>
      <c r="H37" s="474">
        <v>33</v>
      </c>
      <c r="I37" s="474">
        <v>44</v>
      </c>
      <c r="K37" s="475" t="s">
        <v>46</v>
      </c>
      <c r="L37" s="476">
        <v>3429</v>
      </c>
      <c r="M37" s="476">
        <v>3868</v>
      </c>
      <c r="N37" s="476">
        <v>7297</v>
      </c>
    </row>
    <row r="38" spans="1:14" x14ac:dyDescent="0.25">
      <c r="A38" s="540" t="s">
        <v>275</v>
      </c>
    </row>
    <row r="105" spans="1:10" x14ac:dyDescent="0.25">
      <c r="A105" s="435"/>
      <c r="B105" s="435"/>
      <c r="C105" s="435"/>
      <c r="D105" s="435"/>
      <c r="E105" s="435"/>
      <c r="J105" s="435"/>
    </row>
    <row r="118" spans="6:9" x14ac:dyDescent="0.25">
      <c r="F118" s="435"/>
      <c r="G118" s="435"/>
      <c r="H118" s="435"/>
      <c r="I118" s="435"/>
    </row>
    <row r="131" spans="11:14" x14ac:dyDescent="0.25">
      <c r="K131" s="435"/>
      <c r="L131" s="435"/>
      <c r="M131" s="435"/>
      <c r="N131" s="435"/>
    </row>
  </sheetData>
  <pageMargins left="0.78740157480314965" right="0.78740157480314965" top="1.0629921259842521" bottom="1.0629921259842521" header="0.78740157480314965" footer="0.7874015748031496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1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12.28515625" style="1" customWidth="1"/>
    <col min="2" max="7" width="8" style="1" customWidth="1"/>
    <col min="8" max="12" width="7" style="1" customWidth="1"/>
    <col min="13" max="16384" width="9.140625" style="1"/>
  </cols>
  <sheetData>
    <row r="1" spans="1:12" ht="30" customHeight="1" x14ac:dyDescent="0.2">
      <c r="A1" s="990" t="s">
        <v>1831</v>
      </c>
      <c r="B1" s="990"/>
      <c r="C1" s="990"/>
      <c r="D1" s="990"/>
      <c r="E1" s="990"/>
      <c r="F1" s="990"/>
      <c r="G1" s="990"/>
      <c r="H1" s="990"/>
      <c r="I1" s="990"/>
      <c r="J1" s="990"/>
      <c r="K1" s="261"/>
      <c r="L1" s="261"/>
    </row>
    <row r="2" spans="1:12" ht="15" x14ac:dyDescent="0.25">
      <c r="A2" s="18"/>
    </row>
    <row r="3" spans="1:12" s="334" customFormat="1" ht="16.5" customHeight="1" x14ac:dyDescent="0.2">
      <c r="A3" s="989" t="s">
        <v>50</v>
      </c>
      <c r="B3" s="989" t="s">
        <v>1234</v>
      </c>
      <c r="C3" s="989"/>
      <c r="D3" s="989"/>
      <c r="E3" s="989" t="s">
        <v>145</v>
      </c>
      <c r="F3" s="989"/>
      <c r="G3" s="989"/>
    </row>
    <row r="4" spans="1:12" s="334" customFormat="1" ht="16.5" customHeight="1" x14ac:dyDescent="0.2">
      <c r="A4" s="989"/>
      <c r="B4" s="449" t="s">
        <v>146</v>
      </c>
      <c r="C4" s="449" t="s">
        <v>147</v>
      </c>
      <c r="D4" s="449" t="s">
        <v>148</v>
      </c>
      <c r="E4" s="449" t="s">
        <v>146</v>
      </c>
      <c r="F4" s="449" t="s">
        <v>147</v>
      </c>
      <c r="G4" s="449" t="s">
        <v>46</v>
      </c>
    </row>
    <row r="5" spans="1:12" ht="15" customHeight="1" x14ac:dyDescent="0.2">
      <c r="A5" s="514">
        <v>2008</v>
      </c>
      <c r="B5" s="515">
        <v>3185</v>
      </c>
      <c r="C5" s="515">
        <v>3033</v>
      </c>
      <c r="D5" s="515">
        <v>6218</v>
      </c>
      <c r="E5" s="515">
        <v>4607</v>
      </c>
      <c r="F5" s="515">
        <v>6935</v>
      </c>
      <c r="G5" s="515">
        <v>11542</v>
      </c>
    </row>
    <row r="6" spans="1:12" ht="15" customHeight="1" x14ac:dyDescent="0.2">
      <c r="A6" s="477">
        <v>2009</v>
      </c>
      <c r="B6" s="478">
        <v>3276</v>
      </c>
      <c r="C6" s="478">
        <v>3104</v>
      </c>
      <c r="D6" s="478">
        <v>6380</v>
      </c>
      <c r="E6" s="478">
        <v>4676</v>
      </c>
      <c r="F6" s="478">
        <v>6961</v>
      </c>
      <c r="G6" s="478">
        <v>11637</v>
      </c>
    </row>
    <row r="7" spans="1:12" ht="15" customHeight="1" x14ac:dyDescent="0.2">
      <c r="A7" s="477">
        <v>2010</v>
      </c>
      <c r="B7" s="478">
        <v>3332</v>
      </c>
      <c r="C7" s="478">
        <v>3174</v>
      </c>
      <c r="D7" s="478">
        <v>6506</v>
      </c>
      <c r="E7" s="478">
        <v>4731</v>
      </c>
      <c r="F7" s="478">
        <v>7003</v>
      </c>
      <c r="G7" s="478">
        <v>11734</v>
      </c>
    </row>
    <row r="8" spans="1:12" ht="15" customHeight="1" x14ac:dyDescent="0.2">
      <c r="A8" s="477">
        <v>2011</v>
      </c>
      <c r="B8" s="478">
        <v>3276</v>
      </c>
      <c r="C8" s="478">
        <v>3124</v>
      </c>
      <c r="D8" s="478">
        <v>6400</v>
      </c>
      <c r="E8" s="478">
        <v>4732</v>
      </c>
      <c r="F8" s="478">
        <v>6985</v>
      </c>
      <c r="G8" s="478">
        <v>11717</v>
      </c>
    </row>
    <row r="9" spans="1:12" ht="15" customHeight="1" x14ac:dyDescent="0.2">
      <c r="A9" s="477">
        <v>2012</v>
      </c>
      <c r="B9" s="478">
        <v>3415</v>
      </c>
      <c r="C9" s="478">
        <v>3144</v>
      </c>
      <c r="D9" s="478">
        <v>6559</v>
      </c>
      <c r="E9" s="478">
        <v>4947</v>
      </c>
      <c r="F9" s="478">
        <v>7217</v>
      </c>
      <c r="G9" s="478">
        <v>12164</v>
      </c>
    </row>
    <row r="10" spans="1:12" ht="15" customHeight="1" x14ac:dyDescent="0.2">
      <c r="A10" s="477">
        <v>2013</v>
      </c>
      <c r="B10" s="478">
        <v>3470</v>
      </c>
      <c r="C10" s="478">
        <v>3188</v>
      </c>
      <c r="D10" s="478">
        <v>6658</v>
      </c>
      <c r="E10" s="478">
        <v>5089</v>
      </c>
      <c r="F10" s="478">
        <v>7414</v>
      </c>
      <c r="G10" s="478">
        <v>12503</v>
      </c>
    </row>
    <row r="11" spans="1:12" ht="15" customHeight="1" x14ac:dyDescent="0.2">
      <c r="A11" s="477">
        <v>2014</v>
      </c>
      <c r="B11" s="478">
        <v>3497</v>
      </c>
      <c r="C11" s="478">
        <v>3204</v>
      </c>
      <c r="D11" s="478">
        <v>6701</v>
      </c>
      <c r="E11" s="478">
        <v>5177</v>
      </c>
      <c r="F11" s="478">
        <v>7502</v>
      </c>
      <c r="G11" s="478">
        <v>12679</v>
      </c>
    </row>
    <row r="12" spans="1:12" ht="15" customHeight="1" x14ac:dyDescent="0.2">
      <c r="A12" s="477">
        <v>2015</v>
      </c>
      <c r="B12" s="478">
        <v>3462</v>
      </c>
      <c r="C12" s="478">
        <v>3121</v>
      </c>
      <c r="D12" s="478">
        <v>6583</v>
      </c>
      <c r="E12" s="478">
        <v>5248</v>
      </c>
      <c r="F12" s="478">
        <v>7538</v>
      </c>
      <c r="G12" s="478">
        <v>12786</v>
      </c>
    </row>
    <row r="13" spans="1:12" ht="15" customHeight="1" x14ac:dyDescent="0.2">
      <c r="A13" s="477">
        <v>2016</v>
      </c>
      <c r="B13" s="478">
        <v>3449</v>
      </c>
      <c r="C13" s="478">
        <v>3113</v>
      </c>
      <c r="D13" s="478">
        <v>6562</v>
      </c>
      <c r="E13" s="478">
        <v>5328</v>
      </c>
      <c r="F13" s="478">
        <v>7669</v>
      </c>
      <c r="G13" s="478">
        <v>12997</v>
      </c>
    </row>
    <row r="14" spans="1:12" ht="15" customHeight="1" x14ac:dyDescent="0.2">
      <c r="A14" s="477">
        <v>2017</v>
      </c>
      <c r="B14" s="478">
        <v>3433</v>
      </c>
      <c r="C14" s="478">
        <v>3071</v>
      </c>
      <c r="D14" s="478">
        <v>6504</v>
      </c>
      <c r="E14" s="478">
        <v>5388</v>
      </c>
      <c r="F14" s="478">
        <v>7725</v>
      </c>
      <c r="G14" s="478">
        <v>13113</v>
      </c>
    </row>
    <row r="15" spans="1:12" ht="15" customHeight="1" x14ac:dyDescent="0.2">
      <c r="A15" s="477">
        <v>2018</v>
      </c>
      <c r="B15" s="478">
        <v>3425</v>
      </c>
      <c r="C15" s="478">
        <v>3138</v>
      </c>
      <c r="D15" s="478">
        <f>B15+C15</f>
        <v>6563</v>
      </c>
      <c r="E15" s="478">
        <v>5422</v>
      </c>
      <c r="F15" s="478">
        <v>7710</v>
      </c>
      <c r="G15" s="478">
        <f>E15+F15</f>
        <v>13132</v>
      </c>
    </row>
    <row r="16" spans="1:12" ht="15" customHeight="1" x14ac:dyDescent="0.2">
      <c r="A16" s="477">
        <v>2019</v>
      </c>
      <c r="B16" s="478">
        <v>3437</v>
      </c>
      <c r="C16" s="478">
        <v>3100</v>
      </c>
      <c r="D16" s="478">
        <v>6537</v>
      </c>
      <c r="E16" s="478">
        <v>5555</v>
      </c>
      <c r="F16" s="478">
        <v>7858</v>
      </c>
      <c r="G16" s="478">
        <v>13413</v>
      </c>
    </row>
    <row r="17" spans="1:10" ht="15" customHeight="1" x14ac:dyDescent="0.2">
      <c r="A17" s="477">
        <v>2020</v>
      </c>
      <c r="B17" s="478">
        <v>3301</v>
      </c>
      <c r="C17" s="478">
        <v>3073</v>
      </c>
      <c r="D17" s="478">
        <v>6374</v>
      </c>
      <c r="E17" s="478">
        <v>5570</v>
      </c>
      <c r="F17" s="478">
        <v>7883</v>
      </c>
      <c r="G17" s="478">
        <v>13453</v>
      </c>
    </row>
    <row r="18" spans="1:10" x14ac:dyDescent="0.2">
      <c r="A18" s="348" t="s">
        <v>275</v>
      </c>
      <c r="B18" s="10"/>
      <c r="C18" s="10"/>
      <c r="D18" s="10"/>
      <c r="E18" s="10"/>
      <c r="F18" s="10"/>
      <c r="G18" s="10"/>
    </row>
    <row r="19" spans="1:10" x14ac:dyDescent="0.2">
      <c r="A19" s="16"/>
      <c r="B19" s="10"/>
      <c r="C19" s="10"/>
      <c r="D19" s="10"/>
      <c r="E19" s="10"/>
      <c r="F19" s="10"/>
      <c r="G19" s="10"/>
    </row>
    <row r="20" spans="1:10" ht="15" customHeight="1" x14ac:dyDescent="0.25">
      <c r="A20" s="984" t="s">
        <v>1806</v>
      </c>
      <c r="B20" s="984"/>
      <c r="C20" s="984"/>
      <c r="D20" s="984"/>
      <c r="E20" s="984"/>
      <c r="F20" s="984"/>
      <c r="G20" s="984"/>
      <c r="H20" s="984"/>
      <c r="I20" s="984"/>
      <c r="J20" s="984"/>
    </row>
    <row r="21" spans="1:10" ht="15" x14ac:dyDescent="0.25">
      <c r="A21" s="36"/>
      <c r="B21" s="36"/>
      <c r="C21" s="4" t="s">
        <v>1552</v>
      </c>
      <c r="D21" s="36"/>
      <c r="E21" s="36"/>
      <c r="F21" s="36"/>
      <c r="G21" s="973" t="s">
        <v>1553</v>
      </c>
      <c r="H21" s="973"/>
      <c r="I21" s="36"/>
      <c r="J21" s="36"/>
    </row>
  </sheetData>
  <mergeCells count="6">
    <mergeCell ref="G21:H21"/>
    <mergeCell ref="A3:A4"/>
    <mergeCell ref="B3:D3"/>
    <mergeCell ref="E3:G3"/>
    <mergeCell ref="A1:J1"/>
    <mergeCell ref="A20:J20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31"/>
  <sheetViews>
    <sheetView workbookViewId="0">
      <selection activeCell="A26" activeCellId="1" sqref="A1:I1 A26:I26"/>
    </sheetView>
  </sheetViews>
  <sheetFormatPr defaultColWidth="9.140625" defaultRowHeight="15" x14ac:dyDescent="0.25"/>
  <cols>
    <col min="1" max="1" width="17.5703125" style="434" customWidth="1"/>
    <col min="2" max="6" width="6.42578125" style="434" customWidth="1"/>
    <col min="7" max="7" width="6.28515625" style="434" customWidth="1"/>
    <col min="8" max="10" width="6.42578125" style="434" customWidth="1"/>
    <col min="11" max="11" width="5.140625" style="434" customWidth="1"/>
    <col min="12" max="16384" width="9.140625" style="434"/>
  </cols>
  <sheetData>
    <row r="1" spans="1:13" ht="29.25" customHeight="1" x14ac:dyDescent="0.25">
      <c r="A1" s="974" t="s">
        <v>1809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</row>
    <row r="3" spans="1:13" ht="14.25" customHeight="1" x14ac:dyDescent="0.25">
      <c r="A3" s="991" t="s">
        <v>1203</v>
      </c>
      <c r="B3" s="991">
        <v>2018</v>
      </c>
      <c r="C3" s="991"/>
      <c r="D3" s="991"/>
      <c r="E3" s="992" t="s">
        <v>1204</v>
      </c>
      <c r="F3" s="993"/>
      <c r="G3" s="994"/>
      <c r="H3" s="991" t="s">
        <v>1378</v>
      </c>
      <c r="I3" s="991"/>
      <c r="J3" s="991"/>
      <c r="K3" s="991"/>
    </row>
    <row r="4" spans="1:13" ht="14.25" customHeight="1" x14ac:dyDescent="0.25">
      <c r="A4" s="991"/>
      <c r="B4" s="535" t="s">
        <v>146</v>
      </c>
      <c r="C4" s="535" t="s">
        <v>147</v>
      </c>
      <c r="D4" s="535" t="s">
        <v>338</v>
      </c>
      <c r="E4" s="535" t="s">
        <v>146</v>
      </c>
      <c r="F4" s="535" t="s">
        <v>147</v>
      </c>
      <c r="G4" s="535" t="s">
        <v>338</v>
      </c>
      <c r="H4" s="820" t="s">
        <v>146</v>
      </c>
      <c r="I4" s="820" t="s">
        <v>147</v>
      </c>
      <c r="J4" s="820" t="s">
        <v>338</v>
      </c>
      <c r="K4" s="838" t="s">
        <v>1753</v>
      </c>
    </row>
    <row r="5" spans="1:13" ht="13.5" customHeight="1" x14ac:dyDescent="0.25">
      <c r="A5" s="536" t="s">
        <v>288</v>
      </c>
      <c r="B5" s="537">
        <v>733</v>
      </c>
      <c r="C5" s="537">
        <v>1124</v>
      </c>
      <c r="D5" s="537">
        <v>1857</v>
      </c>
      <c r="E5" s="537">
        <v>785</v>
      </c>
      <c r="F5" s="537">
        <v>1169</v>
      </c>
      <c r="G5" s="537">
        <v>1954</v>
      </c>
      <c r="H5" s="537">
        <v>766</v>
      </c>
      <c r="I5" s="537">
        <v>1183</v>
      </c>
      <c r="J5" s="537">
        <v>1949</v>
      </c>
      <c r="K5" s="839">
        <f>I5/J5*100</f>
        <v>60.69779374037968</v>
      </c>
      <c r="L5"/>
      <c r="M5"/>
    </row>
    <row r="6" spans="1:13" ht="13.5" customHeight="1" x14ac:dyDescent="0.25">
      <c r="A6" s="538" t="s">
        <v>289</v>
      </c>
      <c r="B6" s="539">
        <v>419</v>
      </c>
      <c r="C6" s="539">
        <v>446</v>
      </c>
      <c r="D6" s="539">
        <v>865</v>
      </c>
      <c r="E6" s="539">
        <v>435</v>
      </c>
      <c r="F6" s="539">
        <v>467</v>
      </c>
      <c r="G6" s="539">
        <v>902</v>
      </c>
      <c r="H6" s="539">
        <v>428</v>
      </c>
      <c r="I6" s="539">
        <v>465</v>
      </c>
      <c r="J6" s="539">
        <v>893</v>
      </c>
      <c r="K6" s="840">
        <f t="shared" ref="K6:K69" si="0">I6/J6*100</f>
        <v>52.07166853303471</v>
      </c>
      <c r="L6"/>
      <c r="M6"/>
    </row>
    <row r="7" spans="1:13" ht="13.5" customHeight="1" x14ac:dyDescent="0.25">
      <c r="A7" s="538" t="s">
        <v>290</v>
      </c>
      <c r="B7" s="539">
        <v>381</v>
      </c>
      <c r="C7" s="539">
        <v>303</v>
      </c>
      <c r="D7" s="539">
        <v>684</v>
      </c>
      <c r="E7" s="539">
        <v>375</v>
      </c>
      <c r="F7" s="539">
        <v>302</v>
      </c>
      <c r="G7" s="539">
        <v>677</v>
      </c>
      <c r="H7" s="539">
        <v>373</v>
      </c>
      <c r="I7" s="539">
        <v>296</v>
      </c>
      <c r="J7" s="539">
        <v>669</v>
      </c>
      <c r="K7" s="840">
        <f t="shared" si="0"/>
        <v>44.245142002989532</v>
      </c>
      <c r="L7"/>
      <c r="M7"/>
    </row>
    <row r="8" spans="1:13" ht="13.5" customHeight="1" x14ac:dyDescent="0.25">
      <c r="A8" s="538" t="s">
        <v>291</v>
      </c>
      <c r="B8" s="539">
        <v>338</v>
      </c>
      <c r="C8" s="539">
        <v>68</v>
      </c>
      <c r="D8" s="539">
        <v>406</v>
      </c>
      <c r="E8" s="539">
        <v>307</v>
      </c>
      <c r="F8" s="539">
        <v>75</v>
      </c>
      <c r="G8" s="539">
        <v>382</v>
      </c>
      <c r="H8" s="539">
        <v>302</v>
      </c>
      <c r="I8" s="539">
        <v>72</v>
      </c>
      <c r="J8" s="539">
        <v>374</v>
      </c>
      <c r="K8" s="840">
        <f t="shared" si="0"/>
        <v>19.251336898395721</v>
      </c>
      <c r="L8"/>
      <c r="M8"/>
    </row>
    <row r="9" spans="1:13" ht="13.5" customHeight="1" x14ac:dyDescent="0.25">
      <c r="A9" s="538" t="s">
        <v>292</v>
      </c>
      <c r="B9" s="539">
        <v>206</v>
      </c>
      <c r="C9" s="539">
        <v>169</v>
      </c>
      <c r="D9" s="539">
        <v>375</v>
      </c>
      <c r="E9" s="539">
        <v>210</v>
      </c>
      <c r="F9" s="539">
        <v>166</v>
      </c>
      <c r="G9" s="539">
        <v>376</v>
      </c>
      <c r="H9" s="539">
        <v>206</v>
      </c>
      <c r="I9" s="539">
        <v>162</v>
      </c>
      <c r="J9" s="539">
        <v>368</v>
      </c>
      <c r="K9" s="840">
        <f t="shared" si="0"/>
        <v>44.021739130434781</v>
      </c>
      <c r="L9"/>
      <c r="M9"/>
    </row>
    <row r="10" spans="1:13" ht="13.5" customHeight="1" x14ac:dyDescent="0.25">
      <c r="A10" s="538" t="s">
        <v>293</v>
      </c>
      <c r="B10" s="539">
        <v>77</v>
      </c>
      <c r="C10" s="539">
        <v>243</v>
      </c>
      <c r="D10" s="539">
        <v>320</v>
      </c>
      <c r="E10" s="539">
        <v>78</v>
      </c>
      <c r="F10" s="539">
        <v>261</v>
      </c>
      <c r="G10" s="539">
        <v>339</v>
      </c>
      <c r="H10" s="539">
        <v>75</v>
      </c>
      <c r="I10" s="539">
        <v>259</v>
      </c>
      <c r="J10" s="539">
        <v>334</v>
      </c>
      <c r="K10" s="840">
        <f t="shared" si="0"/>
        <v>77.544910179640709</v>
      </c>
      <c r="L10"/>
      <c r="M10"/>
    </row>
    <row r="11" spans="1:13" ht="13.5" customHeight="1" x14ac:dyDescent="0.25">
      <c r="A11" s="538" t="s">
        <v>294</v>
      </c>
      <c r="B11" s="539">
        <v>123</v>
      </c>
      <c r="C11" s="539">
        <v>124</v>
      </c>
      <c r="D11" s="539">
        <v>247</v>
      </c>
      <c r="E11" s="539">
        <v>119</v>
      </c>
      <c r="F11" s="539">
        <v>125</v>
      </c>
      <c r="G11" s="539">
        <v>244</v>
      </c>
      <c r="H11" s="539">
        <v>112</v>
      </c>
      <c r="I11" s="539">
        <v>127</v>
      </c>
      <c r="J11" s="539">
        <v>239</v>
      </c>
      <c r="K11" s="840">
        <f t="shared" si="0"/>
        <v>53.138075313807533</v>
      </c>
      <c r="L11"/>
      <c r="M11"/>
    </row>
    <row r="12" spans="1:13" ht="13.5" customHeight="1" x14ac:dyDescent="0.25">
      <c r="A12" s="538" t="s">
        <v>358</v>
      </c>
      <c r="B12" s="539">
        <v>120</v>
      </c>
      <c r="C12" s="539">
        <v>118</v>
      </c>
      <c r="D12" s="539">
        <v>238</v>
      </c>
      <c r="E12" s="539">
        <v>121</v>
      </c>
      <c r="F12" s="539">
        <v>117</v>
      </c>
      <c r="G12" s="539">
        <v>238</v>
      </c>
      <c r="H12" s="539">
        <v>112</v>
      </c>
      <c r="I12" s="539">
        <v>114</v>
      </c>
      <c r="J12" s="539">
        <v>226</v>
      </c>
      <c r="K12" s="840">
        <f t="shared" si="0"/>
        <v>50.442477876106196</v>
      </c>
      <c r="L12"/>
      <c r="M12"/>
    </row>
    <row r="13" spans="1:13" ht="13.5" customHeight="1" x14ac:dyDescent="0.25">
      <c r="A13" s="538" t="s">
        <v>295</v>
      </c>
      <c r="B13" s="539">
        <v>74</v>
      </c>
      <c r="C13" s="539">
        <v>154</v>
      </c>
      <c r="D13" s="539">
        <v>228</v>
      </c>
      <c r="E13" s="539">
        <v>77</v>
      </c>
      <c r="F13" s="539">
        <v>147</v>
      </c>
      <c r="G13" s="539">
        <v>224</v>
      </c>
      <c r="H13" s="539">
        <v>70</v>
      </c>
      <c r="I13" s="539">
        <v>149</v>
      </c>
      <c r="J13" s="539">
        <v>219</v>
      </c>
      <c r="K13" s="840">
        <f t="shared" si="0"/>
        <v>68.036529680365305</v>
      </c>
      <c r="L13"/>
      <c r="M13"/>
    </row>
    <row r="14" spans="1:13" ht="13.5" customHeight="1" x14ac:dyDescent="0.25">
      <c r="A14" s="538" t="s">
        <v>1833</v>
      </c>
      <c r="B14" s="539">
        <v>63</v>
      </c>
      <c r="C14" s="539">
        <v>69</v>
      </c>
      <c r="D14" s="539">
        <v>132</v>
      </c>
      <c r="E14" s="539">
        <v>64</v>
      </c>
      <c r="F14" s="539">
        <v>64</v>
      </c>
      <c r="G14" s="539">
        <v>128</v>
      </c>
      <c r="H14" s="539">
        <v>64</v>
      </c>
      <c r="I14" s="539">
        <v>65</v>
      </c>
      <c r="J14" s="539">
        <v>129</v>
      </c>
      <c r="K14" s="840">
        <f t="shared" si="0"/>
        <v>50.387596899224803</v>
      </c>
      <c r="L14"/>
      <c r="M14"/>
    </row>
    <row r="15" spans="1:13" ht="13.5" customHeight="1" x14ac:dyDescent="0.25">
      <c r="A15" s="538" t="s">
        <v>297</v>
      </c>
      <c r="B15" s="539">
        <v>60</v>
      </c>
      <c r="C15" s="539">
        <v>39</v>
      </c>
      <c r="D15" s="539">
        <v>99</v>
      </c>
      <c r="E15" s="539">
        <v>70</v>
      </c>
      <c r="F15" s="539">
        <v>51</v>
      </c>
      <c r="G15" s="539">
        <v>121</v>
      </c>
      <c r="H15" s="539">
        <v>69</v>
      </c>
      <c r="I15" s="539">
        <v>56</v>
      </c>
      <c r="J15" s="539">
        <v>125</v>
      </c>
      <c r="K15" s="840">
        <f t="shared" si="0"/>
        <v>44.800000000000004</v>
      </c>
      <c r="L15"/>
      <c r="M15"/>
    </row>
    <row r="16" spans="1:13" ht="13.5" customHeight="1" x14ac:dyDescent="0.25">
      <c r="A16" s="538" t="s">
        <v>298</v>
      </c>
      <c r="B16" s="539">
        <v>57</v>
      </c>
      <c r="C16" s="539">
        <v>38</v>
      </c>
      <c r="D16" s="539">
        <v>95</v>
      </c>
      <c r="E16" s="539">
        <v>60</v>
      </c>
      <c r="F16" s="539">
        <v>43</v>
      </c>
      <c r="G16" s="539">
        <v>103</v>
      </c>
      <c r="H16" s="539">
        <v>63</v>
      </c>
      <c r="I16" s="539">
        <v>43</v>
      </c>
      <c r="J16" s="539">
        <v>106</v>
      </c>
      <c r="K16" s="840">
        <f t="shared" si="0"/>
        <v>40.566037735849058</v>
      </c>
      <c r="L16"/>
      <c r="M16"/>
    </row>
    <row r="17" spans="1:13" ht="13.5" customHeight="1" x14ac:dyDescent="0.25">
      <c r="A17" s="538" t="s">
        <v>296</v>
      </c>
      <c r="B17" s="539">
        <v>62</v>
      </c>
      <c r="C17" s="539">
        <v>56</v>
      </c>
      <c r="D17" s="539">
        <v>118</v>
      </c>
      <c r="E17" s="539">
        <v>56</v>
      </c>
      <c r="F17" s="539">
        <v>55</v>
      </c>
      <c r="G17" s="539">
        <v>111</v>
      </c>
      <c r="H17" s="539">
        <v>51</v>
      </c>
      <c r="I17" s="539">
        <v>52</v>
      </c>
      <c r="J17" s="539">
        <v>103</v>
      </c>
      <c r="K17" s="840">
        <f t="shared" si="0"/>
        <v>50.485436893203882</v>
      </c>
      <c r="L17"/>
      <c r="M17"/>
    </row>
    <row r="18" spans="1:13" ht="13.5" customHeight="1" x14ac:dyDescent="0.25">
      <c r="A18" s="538" t="s">
        <v>299</v>
      </c>
      <c r="B18" s="539">
        <v>47</v>
      </c>
      <c r="C18" s="539">
        <v>39</v>
      </c>
      <c r="D18" s="539">
        <v>86</v>
      </c>
      <c r="E18" s="539">
        <v>45</v>
      </c>
      <c r="F18" s="539">
        <v>41</v>
      </c>
      <c r="G18" s="539">
        <v>86</v>
      </c>
      <c r="H18" s="539">
        <v>46</v>
      </c>
      <c r="I18" s="539">
        <v>47</v>
      </c>
      <c r="J18" s="539">
        <v>93</v>
      </c>
      <c r="K18" s="840">
        <f t="shared" si="0"/>
        <v>50.537634408602152</v>
      </c>
      <c r="L18"/>
      <c r="M18"/>
    </row>
    <row r="19" spans="1:13" ht="13.5" customHeight="1" x14ac:dyDescent="0.25">
      <c r="A19" s="538" t="s">
        <v>300</v>
      </c>
      <c r="B19" s="539">
        <v>34</v>
      </c>
      <c r="C19" s="539">
        <v>50</v>
      </c>
      <c r="D19" s="539">
        <v>84</v>
      </c>
      <c r="E19" s="539">
        <v>37</v>
      </c>
      <c r="F19" s="539">
        <v>58</v>
      </c>
      <c r="G19" s="539">
        <v>95</v>
      </c>
      <c r="H19" s="539">
        <v>38</v>
      </c>
      <c r="I19" s="539">
        <v>55</v>
      </c>
      <c r="J19" s="539">
        <v>93</v>
      </c>
      <c r="K19" s="840">
        <f t="shared" si="0"/>
        <v>59.13978494623656</v>
      </c>
      <c r="L19"/>
      <c r="M19"/>
    </row>
    <row r="20" spans="1:13" ht="13.5" customHeight="1" x14ac:dyDescent="0.25">
      <c r="A20" s="538" t="s">
        <v>1839</v>
      </c>
      <c r="B20" s="539">
        <v>39</v>
      </c>
      <c r="C20" s="539">
        <v>53</v>
      </c>
      <c r="D20" s="539">
        <v>92</v>
      </c>
      <c r="E20" s="539">
        <v>41</v>
      </c>
      <c r="F20" s="539">
        <v>50</v>
      </c>
      <c r="G20" s="539">
        <v>91</v>
      </c>
      <c r="H20" s="539">
        <v>35</v>
      </c>
      <c r="I20" s="539">
        <v>46</v>
      </c>
      <c r="J20" s="539">
        <v>81</v>
      </c>
      <c r="K20" s="840">
        <f t="shared" si="0"/>
        <v>56.79012345679012</v>
      </c>
      <c r="L20"/>
      <c r="M20"/>
    </row>
    <row r="21" spans="1:13" ht="13.5" customHeight="1" x14ac:dyDescent="0.25">
      <c r="A21" s="538" t="s">
        <v>301</v>
      </c>
      <c r="B21" s="539">
        <v>35</v>
      </c>
      <c r="C21" s="539">
        <v>38</v>
      </c>
      <c r="D21" s="539">
        <v>73</v>
      </c>
      <c r="E21" s="539">
        <v>35</v>
      </c>
      <c r="F21" s="539">
        <v>39</v>
      </c>
      <c r="G21" s="539">
        <v>74</v>
      </c>
      <c r="H21" s="539">
        <v>37</v>
      </c>
      <c r="I21" s="539">
        <v>37</v>
      </c>
      <c r="J21" s="539">
        <v>74</v>
      </c>
      <c r="K21" s="840">
        <f t="shared" si="0"/>
        <v>50</v>
      </c>
      <c r="L21"/>
      <c r="M21"/>
    </row>
    <row r="22" spans="1:13" ht="13.5" customHeight="1" x14ac:dyDescent="0.25">
      <c r="A22" s="538" t="s">
        <v>1834</v>
      </c>
      <c r="B22" s="539">
        <v>20</v>
      </c>
      <c r="C22" s="539">
        <v>37</v>
      </c>
      <c r="D22" s="539">
        <v>57</v>
      </c>
      <c r="E22" s="539">
        <v>17</v>
      </c>
      <c r="F22" s="539">
        <v>43</v>
      </c>
      <c r="G22" s="539">
        <v>60</v>
      </c>
      <c r="H22" s="539">
        <v>21</v>
      </c>
      <c r="I22" s="539">
        <v>42</v>
      </c>
      <c r="J22" s="539">
        <v>63</v>
      </c>
      <c r="K22" s="840">
        <f t="shared" si="0"/>
        <v>66.666666666666657</v>
      </c>
      <c r="L22"/>
      <c r="M22"/>
    </row>
    <row r="23" spans="1:13" ht="13.5" customHeight="1" x14ac:dyDescent="0.25">
      <c r="A23" s="538" t="s">
        <v>302</v>
      </c>
      <c r="B23" s="539">
        <v>52</v>
      </c>
      <c r="C23" s="539">
        <v>7</v>
      </c>
      <c r="D23" s="539">
        <v>59</v>
      </c>
      <c r="E23" s="539">
        <v>56</v>
      </c>
      <c r="F23" s="539">
        <v>10</v>
      </c>
      <c r="G23" s="539">
        <v>66</v>
      </c>
      <c r="H23" s="539">
        <v>50</v>
      </c>
      <c r="I23" s="539">
        <v>9</v>
      </c>
      <c r="J23" s="539">
        <v>59</v>
      </c>
      <c r="K23" s="840">
        <f t="shared" si="0"/>
        <v>15.254237288135593</v>
      </c>
      <c r="L23"/>
      <c r="M23"/>
    </row>
    <row r="24" spans="1:13" ht="13.5" customHeight="1" x14ac:dyDescent="0.25">
      <c r="A24" s="538" t="s">
        <v>304</v>
      </c>
      <c r="B24" s="539">
        <v>21</v>
      </c>
      <c r="C24" s="539">
        <v>13</v>
      </c>
      <c r="D24" s="539">
        <v>34</v>
      </c>
      <c r="E24" s="539">
        <v>24</v>
      </c>
      <c r="F24" s="539">
        <v>18</v>
      </c>
      <c r="G24" s="539">
        <v>42</v>
      </c>
      <c r="H24" s="539">
        <v>36</v>
      </c>
      <c r="I24" s="539">
        <v>19</v>
      </c>
      <c r="J24" s="539">
        <v>55</v>
      </c>
      <c r="K24" s="840">
        <f t="shared" si="0"/>
        <v>34.545454545454547</v>
      </c>
      <c r="L24"/>
      <c r="M24"/>
    </row>
    <row r="25" spans="1:13" ht="13.5" customHeight="1" x14ac:dyDescent="0.25">
      <c r="A25" s="538" t="s">
        <v>303</v>
      </c>
      <c r="B25" s="539">
        <v>10</v>
      </c>
      <c r="C25" s="539">
        <v>31</v>
      </c>
      <c r="D25" s="539">
        <v>41</v>
      </c>
      <c r="E25" s="539">
        <v>12</v>
      </c>
      <c r="F25" s="539">
        <v>30</v>
      </c>
      <c r="G25" s="539">
        <v>42</v>
      </c>
      <c r="H25" s="539">
        <v>14</v>
      </c>
      <c r="I25" s="539">
        <v>30</v>
      </c>
      <c r="J25" s="539">
        <v>44</v>
      </c>
      <c r="K25" s="840">
        <f t="shared" si="0"/>
        <v>68.181818181818173</v>
      </c>
      <c r="L25"/>
      <c r="M25"/>
    </row>
    <row r="26" spans="1:13" ht="13.5" customHeight="1" x14ac:dyDescent="0.25">
      <c r="A26" s="538" t="s">
        <v>1715</v>
      </c>
      <c r="B26" s="539">
        <v>28</v>
      </c>
      <c r="C26" s="539">
        <v>14</v>
      </c>
      <c r="D26" s="539">
        <v>42</v>
      </c>
      <c r="E26" s="539">
        <v>28</v>
      </c>
      <c r="F26" s="539">
        <v>14</v>
      </c>
      <c r="G26" s="539">
        <v>42</v>
      </c>
      <c r="H26" s="539">
        <v>28</v>
      </c>
      <c r="I26" s="539">
        <v>14</v>
      </c>
      <c r="J26" s="539">
        <v>42</v>
      </c>
      <c r="K26" s="840">
        <f t="shared" si="0"/>
        <v>33.333333333333329</v>
      </c>
      <c r="L26"/>
      <c r="M26"/>
    </row>
    <row r="27" spans="1:13" ht="13.5" customHeight="1" x14ac:dyDescent="0.25">
      <c r="A27" s="538" t="s">
        <v>307</v>
      </c>
      <c r="B27" s="539">
        <v>9</v>
      </c>
      <c r="C27" s="539">
        <v>22</v>
      </c>
      <c r="D27" s="539">
        <v>31</v>
      </c>
      <c r="E27" s="539">
        <v>12</v>
      </c>
      <c r="F27" s="539">
        <v>22</v>
      </c>
      <c r="G27" s="539">
        <v>34</v>
      </c>
      <c r="H27" s="539">
        <v>12</v>
      </c>
      <c r="I27" s="539">
        <v>28</v>
      </c>
      <c r="J27" s="539">
        <v>40</v>
      </c>
      <c r="K27" s="840">
        <f t="shared" si="0"/>
        <v>70</v>
      </c>
      <c r="L27"/>
      <c r="M27"/>
    </row>
    <row r="28" spans="1:13" ht="13.5" customHeight="1" x14ac:dyDescent="0.25">
      <c r="A28" s="538" t="s">
        <v>1709</v>
      </c>
      <c r="B28" s="539">
        <v>21</v>
      </c>
      <c r="C28" s="539">
        <v>20</v>
      </c>
      <c r="D28" s="539">
        <v>41</v>
      </c>
      <c r="E28" s="539">
        <v>23</v>
      </c>
      <c r="F28" s="539">
        <v>22</v>
      </c>
      <c r="G28" s="539">
        <v>45</v>
      </c>
      <c r="H28" s="539">
        <v>21</v>
      </c>
      <c r="I28" s="539">
        <v>19</v>
      </c>
      <c r="J28" s="539">
        <v>40</v>
      </c>
      <c r="K28" s="840">
        <f t="shared" si="0"/>
        <v>47.5</v>
      </c>
      <c r="L28"/>
      <c r="M28"/>
    </row>
    <row r="29" spans="1:13" ht="13.5" customHeight="1" x14ac:dyDescent="0.25">
      <c r="A29" s="538" t="s">
        <v>1835</v>
      </c>
      <c r="B29" s="539">
        <v>18</v>
      </c>
      <c r="C29" s="539">
        <v>23</v>
      </c>
      <c r="D29" s="539">
        <v>41</v>
      </c>
      <c r="E29" s="539">
        <v>18</v>
      </c>
      <c r="F29" s="539">
        <v>23</v>
      </c>
      <c r="G29" s="539">
        <v>41</v>
      </c>
      <c r="H29" s="539">
        <v>17</v>
      </c>
      <c r="I29" s="539">
        <v>20</v>
      </c>
      <c r="J29" s="539">
        <v>37</v>
      </c>
      <c r="K29" s="840">
        <f t="shared" si="0"/>
        <v>54.054054054054056</v>
      </c>
      <c r="L29"/>
      <c r="M29"/>
    </row>
    <row r="30" spans="1:13" ht="13.5" customHeight="1" x14ac:dyDescent="0.25">
      <c r="A30" s="538" t="s">
        <v>1716</v>
      </c>
      <c r="B30" s="539">
        <v>28</v>
      </c>
      <c r="C30" s="539">
        <v>13</v>
      </c>
      <c r="D30" s="539">
        <v>41</v>
      </c>
      <c r="E30" s="539">
        <v>25</v>
      </c>
      <c r="F30" s="539">
        <v>14</v>
      </c>
      <c r="G30" s="539">
        <v>39</v>
      </c>
      <c r="H30" s="539">
        <v>23</v>
      </c>
      <c r="I30" s="539">
        <v>14</v>
      </c>
      <c r="J30" s="539">
        <v>37</v>
      </c>
      <c r="K30" s="840">
        <f t="shared" si="0"/>
        <v>37.837837837837839</v>
      </c>
      <c r="L30"/>
      <c r="M30"/>
    </row>
    <row r="31" spans="1:13" ht="13.5" customHeight="1" x14ac:dyDescent="0.25">
      <c r="A31" s="538" t="s">
        <v>309</v>
      </c>
      <c r="B31" s="539">
        <v>18</v>
      </c>
      <c r="C31" s="539">
        <v>9</v>
      </c>
      <c r="D31" s="539">
        <v>27</v>
      </c>
      <c r="E31" s="539">
        <v>19</v>
      </c>
      <c r="F31" s="539">
        <v>11</v>
      </c>
      <c r="G31" s="539">
        <v>30</v>
      </c>
      <c r="H31" s="539">
        <v>21</v>
      </c>
      <c r="I31" s="539">
        <v>15</v>
      </c>
      <c r="J31" s="539">
        <v>36</v>
      </c>
      <c r="K31" s="840">
        <f t="shared" si="0"/>
        <v>41.666666666666671</v>
      </c>
      <c r="L31"/>
      <c r="M31"/>
    </row>
    <row r="32" spans="1:13" ht="13.5" customHeight="1" x14ac:dyDescent="0.25">
      <c r="A32" s="538" t="s">
        <v>339</v>
      </c>
      <c r="B32" s="539">
        <v>5</v>
      </c>
      <c r="C32" s="539">
        <v>31</v>
      </c>
      <c r="D32" s="539">
        <v>36</v>
      </c>
      <c r="E32" s="539">
        <v>5</v>
      </c>
      <c r="F32" s="539">
        <v>33</v>
      </c>
      <c r="G32" s="539">
        <v>38</v>
      </c>
      <c r="H32" s="539">
        <v>5</v>
      </c>
      <c r="I32" s="539">
        <v>31</v>
      </c>
      <c r="J32" s="539">
        <v>36</v>
      </c>
      <c r="K32" s="840">
        <f t="shared" si="0"/>
        <v>86.111111111111114</v>
      </c>
      <c r="L32"/>
      <c r="M32"/>
    </row>
    <row r="33" spans="1:13" ht="13.5" customHeight="1" x14ac:dyDescent="0.25">
      <c r="A33" s="538" t="s">
        <v>305</v>
      </c>
      <c r="B33" s="539">
        <v>14</v>
      </c>
      <c r="C33" s="539">
        <v>21</v>
      </c>
      <c r="D33" s="539">
        <v>35</v>
      </c>
      <c r="E33" s="539">
        <v>13</v>
      </c>
      <c r="F33" s="539">
        <v>20</v>
      </c>
      <c r="G33" s="539">
        <v>33</v>
      </c>
      <c r="H33" s="539">
        <v>15</v>
      </c>
      <c r="I33" s="539">
        <v>20</v>
      </c>
      <c r="J33" s="539">
        <v>35</v>
      </c>
      <c r="K33" s="840">
        <f t="shared" si="0"/>
        <v>57.142857142857139</v>
      </c>
      <c r="L33"/>
      <c r="M33"/>
    </row>
    <row r="34" spans="1:13" ht="13.5" customHeight="1" x14ac:dyDescent="0.25">
      <c r="A34" s="538" t="s">
        <v>306</v>
      </c>
      <c r="B34" s="539">
        <v>10</v>
      </c>
      <c r="C34" s="539">
        <v>21</v>
      </c>
      <c r="D34" s="539">
        <v>31</v>
      </c>
      <c r="E34" s="539">
        <v>15</v>
      </c>
      <c r="F34" s="539">
        <v>22</v>
      </c>
      <c r="G34" s="539">
        <v>37</v>
      </c>
      <c r="H34" s="539">
        <v>12</v>
      </c>
      <c r="I34" s="539">
        <v>21</v>
      </c>
      <c r="J34" s="539">
        <v>33</v>
      </c>
      <c r="K34" s="840">
        <f t="shared" si="0"/>
        <v>63.636363636363633</v>
      </c>
      <c r="L34"/>
      <c r="M34"/>
    </row>
    <row r="35" spans="1:13" ht="13.5" customHeight="1" x14ac:dyDescent="0.25">
      <c r="A35" s="538" t="s">
        <v>308</v>
      </c>
      <c r="B35" s="539">
        <v>13</v>
      </c>
      <c r="C35" s="539">
        <v>14</v>
      </c>
      <c r="D35" s="539">
        <v>27</v>
      </c>
      <c r="E35" s="539">
        <v>15</v>
      </c>
      <c r="F35" s="539">
        <v>17</v>
      </c>
      <c r="G35" s="539">
        <v>32</v>
      </c>
      <c r="H35" s="539">
        <v>16</v>
      </c>
      <c r="I35" s="539">
        <v>17</v>
      </c>
      <c r="J35" s="539">
        <v>33</v>
      </c>
      <c r="K35" s="840">
        <f t="shared" si="0"/>
        <v>51.515151515151516</v>
      </c>
      <c r="L35"/>
      <c r="M35"/>
    </row>
    <row r="36" spans="1:13" ht="13.5" customHeight="1" x14ac:dyDescent="0.25">
      <c r="A36" s="538" t="s">
        <v>1717</v>
      </c>
      <c r="B36" s="539">
        <v>18</v>
      </c>
      <c r="C36" s="539">
        <v>12</v>
      </c>
      <c r="D36" s="539">
        <v>30</v>
      </c>
      <c r="E36" s="539">
        <v>17</v>
      </c>
      <c r="F36" s="539">
        <v>14</v>
      </c>
      <c r="G36" s="539">
        <v>31</v>
      </c>
      <c r="H36" s="539">
        <v>16</v>
      </c>
      <c r="I36" s="539">
        <v>14</v>
      </c>
      <c r="J36" s="539">
        <v>30</v>
      </c>
      <c r="K36" s="840">
        <f t="shared" si="0"/>
        <v>46.666666666666664</v>
      </c>
      <c r="L36"/>
      <c r="M36"/>
    </row>
    <row r="37" spans="1:13" ht="13.5" customHeight="1" x14ac:dyDescent="0.25">
      <c r="A37" s="538" t="s">
        <v>1314</v>
      </c>
      <c r="B37" s="539">
        <v>20</v>
      </c>
      <c r="C37" s="539">
        <v>8</v>
      </c>
      <c r="D37" s="539">
        <v>28</v>
      </c>
      <c r="E37" s="539">
        <v>17</v>
      </c>
      <c r="F37" s="539">
        <v>7</v>
      </c>
      <c r="G37" s="539">
        <v>24</v>
      </c>
      <c r="H37" s="539">
        <v>17</v>
      </c>
      <c r="I37" s="539">
        <v>10</v>
      </c>
      <c r="J37" s="539">
        <v>27</v>
      </c>
      <c r="K37" s="840">
        <f t="shared" si="0"/>
        <v>37.037037037037038</v>
      </c>
      <c r="L37"/>
      <c r="M37"/>
    </row>
    <row r="38" spans="1:13" ht="13.5" customHeight="1" x14ac:dyDescent="0.25">
      <c r="A38" s="538" t="s">
        <v>311</v>
      </c>
      <c r="B38" s="539">
        <v>10</v>
      </c>
      <c r="C38" s="539">
        <v>13</v>
      </c>
      <c r="D38" s="539">
        <v>23</v>
      </c>
      <c r="E38" s="539">
        <v>11</v>
      </c>
      <c r="F38" s="539">
        <v>13</v>
      </c>
      <c r="G38" s="539">
        <v>24</v>
      </c>
      <c r="H38" s="539">
        <v>12</v>
      </c>
      <c r="I38" s="539">
        <v>14</v>
      </c>
      <c r="J38" s="539">
        <v>26</v>
      </c>
      <c r="K38" s="840">
        <f t="shared" si="0"/>
        <v>53.846153846153847</v>
      </c>
      <c r="L38"/>
      <c r="M38"/>
    </row>
    <row r="39" spans="1:13" ht="13.5" customHeight="1" x14ac:dyDescent="0.25">
      <c r="A39" s="538" t="s">
        <v>1718</v>
      </c>
      <c r="B39" s="539">
        <v>12</v>
      </c>
      <c r="C39" s="539">
        <v>14</v>
      </c>
      <c r="D39" s="539">
        <v>26</v>
      </c>
      <c r="E39" s="539">
        <v>11</v>
      </c>
      <c r="F39" s="539">
        <v>15</v>
      </c>
      <c r="G39" s="539">
        <v>26</v>
      </c>
      <c r="H39" s="539">
        <v>11</v>
      </c>
      <c r="I39" s="539">
        <v>13</v>
      </c>
      <c r="J39" s="539">
        <v>24</v>
      </c>
      <c r="K39" s="840">
        <f t="shared" si="0"/>
        <v>54.166666666666664</v>
      </c>
      <c r="L39"/>
      <c r="M39"/>
    </row>
    <row r="40" spans="1:13" ht="13.5" customHeight="1" x14ac:dyDescent="0.25">
      <c r="A40" s="538" t="s">
        <v>315</v>
      </c>
      <c r="B40" s="539">
        <v>5</v>
      </c>
      <c r="C40" s="539">
        <v>9</v>
      </c>
      <c r="D40" s="539">
        <v>14</v>
      </c>
      <c r="E40" s="539">
        <v>11</v>
      </c>
      <c r="F40" s="539">
        <v>9</v>
      </c>
      <c r="G40" s="539">
        <v>20</v>
      </c>
      <c r="H40" s="539">
        <v>13</v>
      </c>
      <c r="I40" s="539">
        <v>11</v>
      </c>
      <c r="J40" s="539">
        <v>24</v>
      </c>
      <c r="K40" s="840">
        <f t="shared" si="0"/>
        <v>45.833333333333329</v>
      </c>
      <c r="L40"/>
      <c r="M40"/>
    </row>
    <row r="41" spans="1:13" ht="13.5" customHeight="1" x14ac:dyDescent="0.25">
      <c r="A41" s="538" t="s">
        <v>1836</v>
      </c>
      <c r="B41" s="539">
        <v>8</v>
      </c>
      <c r="C41" s="539">
        <v>12</v>
      </c>
      <c r="D41" s="539">
        <v>20</v>
      </c>
      <c r="E41" s="539">
        <v>10</v>
      </c>
      <c r="F41" s="539">
        <v>12</v>
      </c>
      <c r="G41" s="539">
        <v>22</v>
      </c>
      <c r="H41" s="539">
        <v>10</v>
      </c>
      <c r="I41" s="539">
        <v>14</v>
      </c>
      <c r="J41" s="539">
        <v>24</v>
      </c>
      <c r="K41" s="840">
        <f t="shared" si="0"/>
        <v>58.333333333333336</v>
      </c>
      <c r="L41"/>
      <c r="M41"/>
    </row>
    <row r="42" spans="1:13" ht="13.5" customHeight="1" x14ac:dyDescent="0.25">
      <c r="A42" s="538" t="s">
        <v>313</v>
      </c>
      <c r="B42" s="539">
        <v>10</v>
      </c>
      <c r="C42" s="539">
        <v>9</v>
      </c>
      <c r="D42" s="539">
        <v>19</v>
      </c>
      <c r="E42" s="539">
        <v>11</v>
      </c>
      <c r="F42" s="539">
        <v>9</v>
      </c>
      <c r="G42" s="539">
        <v>20</v>
      </c>
      <c r="H42" s="539">
        <v>13</v>
      </c>
      <c r="I42" s="539">
        <v>10</v>
      </c>
      <c r="J42" s="539">
        <v>23</v>
      </c>
      <c r="K42" s="840">
        <f t="shared" si="0"/>
        <v>43.478260869565219</v>
      </c>
      <c r="L42"/>
      <c r="M42"/>
    </row>
    <row r="43" spans="1:13" ht="13.5" customHeight="1" x14ac:dyDescent="0.25">
      <c r="A43" s="538" t="s">
        <v>312</v>
      </c>
      <c r="B43" s="539">
        <v>5</v>
      </c>
      <c r="C43" s="539">
        <v>13</v>
      </c>
      <c r="D43" s="539">
        <v>18</v>
      </c>
      <c r="E43" s="539">
        <v>5</v>
      </c>
      <c r="F43" s="539">
        <v>13</v>
      </c>
      <c r="G43" s="539">
        <v>18</v>
      </c>
      <c r="H43" s="539">
        <v>6</v>
      </c>
      <c r="I43" s="539">
        <v>16</v>
      </c>
      <c r="J43" s="539">
        <v>22</v>
      </c>
      <c r="K43" s="840">
        <f t="shared" si="0"/>
        <v>72.727272727272734</v>
      </c>
      <c r="L43"/>
      <c r="M43"/>
    </row>
    <row r="44" spans="1:13" ht="13.5" customHeight="1" x14ac:dyDescent="0.25">
      <c r="A44" s="538" t="s">
        <v>1719</v>
      </c>
      <c r="B44" s="539">
        <v>0</v>
      </c>
      <c r="C44" s="539">
        <v>11</v>
      </c>
      <c r="D44" s="539">
        <v>11</v>
      </c>
      <c r="E44" s="539">
        <v>0</v>
      </c>
      <c r="F44" s="539">
        <v>17</v>
      </c>
      <c r="G44" s="539">
        <v>17</v>
      </c>
      <c r="H44" s="539">
        <v>0</v>
      </c>
      <c r="I44" s="539">
        <v>21</v>
      </c>
      <c r="J44" s="539">
        <v>21</v>
      </c>
      <c r="K44" s="840">
        <f t="shared" si="0"/>
        <v>100</v>
      </c>
      <c r="L44"/>
      <c r="M44"/>
    </row>
    <row r="45" spans="1:13" ht="13.5" customHeight="1" x14ac:dyDescent="0.25">
      <c r="A45" s="538" t="s">
        <v>310</v>
      </c>
      <c r="B45" s="539">
        <v>7</v>
      </c>
      <c r="C45" s="539">
        <v>14</v>
      </c>
      <c r="D45" s="539">
        <v>21</v>
      </c>
      <c r="E45" s="539">
        <v>9</v>
      </c>
      <c r="F45" s="539">
        <v>14</v>
      </c>
      <c r="G45" s="539">
        <v>23</v>
      </c>
      <c r="H45" s="539">
        <v>6</v>
      </c>
      <c r="I45" s="539">
        <v>14</v>
      </c>
      <c r="J45" s="539">
        <v>20</v>
      </c>
      <c r="K45" s="840">
        <f t="shared" si="0"/>
        <v>70</v>
      </c>
      <c r="L45"/>
      <c r="M45"/>
    </row>
    <row r="46" spans="1:13" ht="13.5" customHeight="1" x14ac:dyDescent="0.25">
      <c r="A46" s="538" t="s">
        <v>1710</v>
      </c>
      <c r="B46" s="539">
        <v>15</v>
      </c>
      <c r="C46" s="539">
        <v>8</v>
      </c>
      <c r="D46" s="539">
        <v>23</v>
      </c>
      <c r="E46" s="539">
        <v>11</v>
      </c>
      <c r="F46" s="539">
        <v>8</v>
      </c>
      <c r="G46" s="539">
        <v>19</v>
      </c>
      <c r="H46" s="539">
        <v>12</v>
      </c>
      <c r="I46" s="539">
        <v>7</v>
      </c>
      <c r="J46" s="539">
        <v>19</v>
      </c>
      <c r="K46" s="840">
        <f t="shared" si="0"/>
        <v>36.84210526315789</v>
      </c>
      <c r="L46"/>
      <c r="M46"/>
    </row>
    <row r="47" spans="1:13" ht="13.5" customHeight="1" x14ac:dyDescent="0.25">
      <c r="A47" s="538" t="s">
        <v>1720</v>
      </c>
      <c r="B47" s="539">
        <v>1</v>
      </c>
      <c r="C47" s="539">
        <v>13</v>
      </c>
      <c r="D47" s="539">
        <v>14</v>
      </c>
      <c r="E47" s="539">
        <v>1</v>
      </c>
      <c r="F47" s="539">
        <v>14</v>
      </c>
      <c r="G47" s="539">
        <v>15</v>
      </c>
      <c r="H47" s="539">
        <v>2</v>
      </c>
      <c r="I47" s="539">
        <v>17</v>
      </c>
      <c r="J47" s="539">
        <v>19</v>
      </c>
      <c r="K47" s="840">
        <f t="shared" si="0"/>
        <v>89.473684210526315</v>
      </c>
      <c r="L47"/>
      <c r="M47"/>
    </row>
    <row r="48" spans="1:13" ht="13.5" customHeight="1" x14ac:dyDescent="0.25">
      <c r="A48" s="538" t="s">
        <v>1721</v>
      </c>
      <c r="B48" s="539">
        <v>9</v>
      </c>
      <c r="C48" s="539">
        <v>7</v>
      </c>
      <c r="D48" s="539">
        <v>16</v>
      </c>
      <c r="E48" s="539">
        <v>12</v>
      </c>
      <c r="F48" s="539">
        <v>7</v>
      </c>
      <c r="G48" s="539">
        <v>19</v>
      </c>
      <c r="H48" s="539">
        <v>11</v>
      </c>
      <c r="I48" s="539">
        <v>7</v>
      </c>
      <c r="J48" s="539">
        <v>18</v>
      </c>
      <c r="K48" s="840">
        <f t="shared" si="0"/>
        <v>38.888888888888893</v>
      </c>
      <c r="L48"/>
      <c r="M48"/>
    </row>
    <row r="49" spans="1:13" ht="13.5" customHeight="1" x14ac:dyDescent="0.25">
      <c r="A49" s="538" t="s">
        <v>1722</v>
      </c>
      <c r="B49" s="539">
        <v>9</v>
      </c>
      <c r="C49" s="539">
        <v>7</v>
      </c>
      <c r="D49" s="539">
        <v>16</v>
      </c>
      <c r="E49" s="539">
        <v>8</v>
      </c>
      <c r="F49" s="539">
        <v>8</v>
      </c>
      <c r="G49" s="539">
        <v>16</v>
      </c>
      <c r="H49" s="539">
        <v>7</v>
      </c>
      <c r="I49" s="539">
        <v>9</v>
      </c>
      <c r="J49" s="539">
        <v>16</v>
      </c>
      <c r="K49" s="840">
        <f t="shared" si="0"/>
        <v>56.25</v>
      </c>
      <c r="L49"/>
      <c r="M49"/>
    </row>
    <row r="50" spans="1:13" ht="13.5" customHeight="1" x14ac:dyDescent="0.25">
      <c r="A50" s="538" t="s">
        <v>1723</v>
      </c>
      <c r="B50" s="539">
        <v>13</v>
      </c>
      <c r="C50" s="539">
        <v>0</v>
      </c>
      <c r="D50" s="539">
        <v>13</v>
      </c>
      <c r="E50" s="539">
        <v>9</v>
      </c>
      <c r="F50" s="539">
        <v>1</v>
      </c>
      <c r="G50" s="539">
        <v>10</v>
      </c>
      <c r="H50" s="539">
        <v>13</v>
      </c>
      <c r="I50" s="539">
        <v>1</v>
      </c>
      <c r="J50" s="539">
        <v>14</v>
      </c>
      <c r="K50" s="840">
        <f t="shared" si="0"/>
        <v>7.1428571428571423</v>
      </c>
      <c r="L50"/>
      <c r="M50"/>
    </row>
    <row r="51" spans="1:13" ht="13.5" customHeight="1" x14ac:dyDescent="0.25">
      <c r="A51" s="538" t="s">
        <v>1724</v>
      </c>
      <c r="B51" s="539">
        <v>5</v>
      </c>
      <c r="C51" s="539">
        <v>6</v>
      </c>
      <c r="D51" s="539">
        <v>11</v>
      </c>
      <c r="E51" s="539">
        <v>5</v>
      </c>
      <c r="F51" s="539">
        <v>6</v>
      </c>
      <c r="G51" s="539">
        <v>11</v>
      </c>
      <c r="H51" s="539">
        <v>6</v>
      </c>
      <c r="I51" s="539">
        <v>8</v>
      </c>
      <c r="J51" s="539">
        <v>14</v>
      </c>
      <c r="K51" s="840">
        <f t="shared" si="0"/>
        <v>57.142857142857139</v>
      </c>
      <c r="L51"/>
      <c r="M51"/>
    </row>
    <row r="52" spans="1:13" ht="13.5" customHeight="1" x14ac:dyDescent="0.25">
      <c r="A52" s="538" t="s">
        <v>314</v>
      </c>
      <c r="B52" s="539">
        <v>9</v>
      </c>
      <c r="C52" s="539">
        <v>5</v>
      </c>
      <c r="D52" s="539">
        <v>14</v>
      </c>
      <c r="E52" s="539">
        <v>12</v>
      </c>
      <c r="F52" s="539">
        <v>6</v>
      </c>
      <c r="G52" s="539">
        <v>18</v>
      </c>
      <c r="H52" s="539">
        <v>9</v>
      </c>
      <c r="I52" s="539">
        <v>5</v>
      </c>
      <c r="J52" s="539">
        <v>14</v>
      </c>
      <c r="K52" s="840">
        <f t="shared" si="0"/>
        <v>35.714285714285715</v>
      </c>
      <c r="L52"/>
      <c r="M52"/>
    </row>
    <row r="53" spans="1:13" ht="13.5" customHeight="1" x14ac:dyDescent="0.25">
      <c r="A53" s="538" t="s">
        <v>316</v>
      </c>
      <c r="B53" s="539">
        <v>5</v>
      </c>
      <c r="C53" s="539">
        <v>8</v>
      </c>
      <c r="D53" s="539">
        <v>13</v>
      </c>
      <c r="E53" s="539">
        <v>5</v>
      </c>
      <c r="F53" s="539">
        <v>8</v>
      </c>
      <c r="G53" s="539">
        <v>13</v>
      </c>
      <c r="H53" s="539">
        <v>6</v>
      </c>
      <c r="I53" s="539">
        <v>8</v>
      </c>
      <c r="J53" s="539">
        <v>14</v>
      </c>
      <c r="K53" s="840">
        <f t="shared" si="0"/>
        <v>57.142857142857139</v>
      </c>
      <c r="L53"/>
      <c r="M53"/>
    </row>
    <row r="54" spans="1:13" ht="13.5" customHeight="1" x14ac:dyDescent="0.25">
      <c r="A54" s="538" t="s">
        <v>1725</v>
      </c>
      <c r="B54" s="539">
        <v>3</v>
      </c>
      <c r="C54" s="539">
        <v>9</v>
      </c>
      <c r="D54" s="539">
        <v>12</v>
      </c>
      <c r="E54" s="539">
        <v>3</v>
      </c>
      <c r="F54" s="539">
        <v>8</v>
      </c>
      <c r="G54" s="539">
        <v>11</v>
      </c>
      <c r="H54" s="539">
        <v>4</v>
      </c>
      <c r="I54" s="539">
        <v>9</v>
      </c>
      <c r="J54" s="539">
        <v>13</v>
      </c>
      <c r="K54" s="840">
        <f t="shared" si="0"/>
        <v>69.230769230769226</v>
      </c>
      <c r="L54"/>
      <c r="M54"/>
    </row>
    <row r="55" spans="1:13" ht="13.5" customHeight="1" x14ac:dyDescent="0.25">
      <c r="A55" s="538" t="s">
        <v>1726</v>
      </c>
      <c r="B55" s="539">
        <v>7</v>
      </c>
      <c r="C55" s="539">
        <v>7</v>
      </c>
      <c r="D55" s="539">
        <v>14</v>
      </c>
      <c r="E55" s="539">
        <v>6</v>
      </c>
      <c r="F55" s="539">
        <v>6</v>
      </c>
      <c r="G55" s="539">
        <v>12</v>
      </c>
      <c r="H55" s="539">
        <v>7</v>
      </c>
      <c r="I55" s="539">
        <v>6</v>
      </c>
      <c r="J55" s="539">
        <v>13</v>
      </c>
      <c r="K55" s="840">
        <f t="shared" si="0"/>
        <v>46.153846153846153</v>
      </c>
      <c r="L55"/>
      <c r="M55"/>
    </row>
    <row r="56" spans="1:13" ht="13.5" customHeight="1" x14ac:dyDescent="0.25">
      <c r="A56" s="538" t="s">
        <v>1840</v>
      </c>
      <c r="B56" s="539">
        <v>6</v>
      </c>
      <c r="C56" s="539">
        <v>5</v>
      </c>
      <c r="D56" s="539">
        <v>11</v>
      </c>
      <c r="E56" s="539">
        <v>8</v>
      </c>
      <c r="F56" s="539">
        <v>5</v>
      </c>
      <c r="G56" s="539">
        <v>13</v>
      </c>
      <c r="H56" s="539">
        <v>7</v>
      </c>
      <c r="I56" s="539">
        <v>6</v>
      </c>
      <c r="J56" s="539">
        <v>13</v>
      </c>
      <c r="K56" s="840">
        <f t="shared" si="0"/>
        <v>46.153846153846153</v>
      </c>
      <c r="L56"/>
      <c r="M56"/>
    </row>
    <row r="57" spans="1:13" ht="13.5" customHeight="1" x14ac:dyDescent="0.25">
      <c r="A57" s="538" t="s">
        <v>1727</v>
      </c>
      <c r="B57" s="539">
        <v>6</v>
      </c>
      <c r="C57" s="539">
        <v>8</v>
      </c>
      <c r="D57" s="539">
        <v>14</v>
      </c>
      <c r="E57" s="539">
        <v>6</v>
      </c>
      <c r="F57" s="539">
        <v>7</v>
      </c>
      <c r="G57" s="539">
        <v>13</v>
      </c>
      <c r="H57" s="539">
        <v>6</v>
      </c>
      <c r="I57" s="539">
        <v>6</v>
      </c>
      <c r="J57" s="539">
        <v>12</v>
      </c>
      <c r="K57" s="840">
        <f t="shared" si="0"/>
        <v>50</v>
      </c>
      <c r="L57"/>
      <c r="M57"/>
    </row>
    <row r="58" spans="1:13" ht="13.5" customHeight="1" x14ac:dyDescent="0.25">
      <c r="A58" s="538" t="s">
        <v>1837</v>
      </c>
      <c r="B58" s="539">
        <v>7</v>
      </c>
      <c r="C58" s="539">
        <v>3</v>
      </c>
      <c r="D58" s="539">
        <v>10</v>
      </c>
      <c r="E58" s="539">
        <v>8</v>
      </c>
      <c r="F58" s="539">
        <v>4</v>
      </c>
      <c r="G58" s="539">
        <v>12</v>
      </c>
      <c r="H58" s="539">
        <v>8</v>
      </c>
      <c r="I58" s="539">
        <v>4</v>
      </c>
      <c r="J58" s="539">
        <v>12</v>
      </c>
      <c r="K58" s="840">
        <f t="shared" si="0"/>
        <v>33.333333333333329</v>
      </c>
      <c r="L58"/>
      <c r="M58"/>
    </row>
    <row r="59" spans="1:13" ht="13.5" customHeight="1" x14ac:dyDescent="0.25">
      <c r="A59" s="538" t="s">
        <v>1728</v>
      </c>
      <c r="B59" s="539">
        <v>12</v>
      </c>
      <c r="C59" s="539">
        <v>2</v>
      </c>
      <c r="D59" s="539">
        <v>14</v>
      </c>
      <c r="E59" s="539">
        <v>13</v>
      </c>
      <c r="F59" s="539">
        <v>2</v>
      </c>
      <c r="G59" s="539">
        <v>15</v>
      </c>
      <c r="H59" s="539">
        <v>9</v>
      </c>
      <c r="I59" s="539">
        <v>2</v>
      </c>
      <c r="J59" s="539">
        <v>11</v>
      </c>
      <c r="K59" s="840">
        <f t="shared" si="0"/>
        <v>18.181818181818183</v>
      </c>
      <c r="L59"/>
      <c r="M59"/>
    </row>
    <row r="60" spans="1:13" ht="13.5" customHeight="1" x14ac:dyDescent="0.25">
      <c r="A60" s="538" t="s">
        <v>319</v>
      </c>
      <c r="B60" s="539">
        <v>3</v>
      </c>
      <c r="C60" s="539">
        <v>6</v>
      </c>
      <c r="D60" s="539">
        <v>9</v>
      </c>
      <c r="E60" s="539">
        <v>3</v>
      </c>
      <c r="F60" s="539">
        <v>6</v>
      </c>
      <c r="G60" s="539">
        <v>9</v>
      </c>
      <c r="H60" s="539">
        <v>4</v>
      </c>
      <c r="I60" s="539">
        <v>6</v>
      </c>
      <c r="J60" s="539">
        <v>10</v>
      </c>
      <c r="K60" s="840">
        <f t="shared" si="0"/>
        <v>60</v>
      </c>
      <c r="L60"/>
      <c r="M60"/>
    </row>
    <row r="61" spans="1:13" ht="13.5" customHeight="1" x14ac:dyDescent="0.25">
      <c r="A61" s="538" t="s">
        <v>323</v>
      </c>
      <c r="B61" s="539">
        <v>2</v>
      </c>
      <c r="C61" s="539">
        <v>5</v>
      </c>
      <c r="D61" s="539">
        <v>7</v>
      </c>
      <c r="E61" s="539">
        <v>4</v>
      </c>
      <c r="F61" s="539">
        <v>5</v>
      </c>
      <c r="G61" s="539">
        <v>9</v>
      </c>
      <c r="H61" s="539">
        <v>5</v>
      </c>
      <c r="I61" s="539">
        <v>5</v>
      </c>
      <c r="J61" s="539">
        <v>10</v>
      </c>
      <c r="K61" s="840">
        <f t="shared" si="0"/>
        <v>50</v>
      </c>
      <c r="L61"/>
      <c r="M61"/>
    </row>
    <row r="62" spans="1:13" ht="13.5" customHeight="1" x14ac:dyDescent="0.25">
      <c r="A62" s="538" t="s">
        <v>318</v>
      </c>
      <c r="B62" s="539">
        <v>2</v>
      </c>
      <c r="C62" s="539">
        <v>7</v>
      </c>
      <c r="D62" s="539">
        <v>9</v>
      </c>
      <c r="E62" s="539">
        <v>3</v>
      </c>
      <c r="F62" s="539">
        <v>6</v>
      </c>
      <c r="G62" s="539">
        <v>9</v>
      </c>
      <c r="H62" s="539">
        <v>4</v>
      </c>
      <c r="I62" s="539">
        <v>6</v>
      </c>
      <c r="J62" s="539">
        <v>10</v>
      </c>
      <c r="K62" s="840">
        <f t="shared" si="0"/>
        <v>60</v>
      </c>
      <c r="L62"/>
      <c r="M62"/>
    </row>
    <row r="63" spans="1:13" ht="13.5" customHeight="1" x14ac:dyDescent="0.25">
      <c r="A63" s="538" t="s">
        <v>1729</v>
      </c>
      <c r="B63" s="539">
        <v>8</v>
      </c>
      <c r="C63" s="539">
        <v>5</v>
      </c>
      <c r="D63" s="539">
        <v>13</v>
      </c>
      <c r="E63" s="539">
        <v>5</v>
      </c>
      <c r="F63" s="539">
        <v>7</v>
      </c>
      <c r="G63" s="539">
        <v>12</v>
      </c>
      <c r="H63" s="539">
        <v>5</v>
      </c>
      <c r="I63" s="539">
        <v>5</v>
      </c>
      <c r="J63" s="539">
        <v>10</v>
      </c>
      <c r="K63" s="840">
        <f t="shared" si="0"/>
        <v>50</v>
      </c>
      <c r="L63"/>
      <c r="M63"/>
    </row>
    <row r="64" spans="1:13" ht="13.5" customHeight="1" x14ac:dyDescent="0.25">
      <c r="A64" s="538" t="s">
        <v>322</v>
      </c>
      <c r="B64" s="539">
        <v>2</v>
      </c>
      <c r="C64" s="539">
        <v>5</v>
      </c>
      <c r="D64" s="539">
        <v>7</v>
      </c>
      <c r="E64" s="539">
        <v>2</v>
      </c>
      <c r="F64" s="539">
        <v>5</v>
      </c>
      <c r="G64" s="539">
        <v>7</v>
      </c>
      <c r="H64" s="539">
        <v>3</v>
      </c>
      <c r="I64" s="539">
        <v>5</v>
      </c>
      <c r="J64" s="539">
        <v>8</v>
      </c>
      <c r="K64" s="840">
        <f t="shared" si="0"/>
        <v>62.5</v>
      </c>
      <c r="L64"/>
      <c r="M64"/>
    </row>
    <row r="65" spans="1:13" ht="13.5" customHeight="1" x14ac:dyDescent="0.25">
      <c r="A65" s="538" t="s">
        <v>1730</v>
      </c>
      <c r="B65" s="539">
        <v>1</v>
      </c>
      <c r="C65" s="539">
        <v>7</v>
      </c>
      <c r="D65" s="539">
        <v>8</v>
      </c>
      <c r="E65" s="539">
        <v>2</v>
      </c>
      <c r="F65" s="539">
        <v>6</v>
      </c>
      <c r="G65" s="539">
        <v>8</v>
      </c>
      <c r="H65" s="539">
        <v>1</v>
      </c>
      <c r="I65" s="539">
        <v>7</v>
      </c>
      <c r="J65" s="539">
        <v>8</v>
      </c>
      <c r="K65" s="840">
        <f t="shared" si="0"/>
        <v>87.5</v>
      </c>
      <c r="L65"/>
      <c r="M65"/>
    </row>
    <row r="66" spans="1:13" ht="13.5" customHeight="1" x14ac:dyDescent="0.25">
      <c r="A66" s="538" t="s">
        <v>1841</v>
      </c>
      <c r="B66" s="539">
        <v>6</v>
      </c>
      <c r="C66" s="539">
        <v>4</v>
      </c>
      <c r="D66" s="539">
        <v>10</v>
      </c>
      <c r="E66" s="539">
        <v>5</v>
      </c>
      <c r="F66" s="539">
        <v>4</v>
      </c>
      <c r="G66" s="539">
        <v>9</v>
      </c>
      <c r="H66" s="539">
        <v>4</v>
      </c>
      <c r="I66" s="539">
        <v>4</v>
      </c>
      <c r="J66" s="539">
        <v>8</v>
      </c>
      <c r="K66" s="840">
        <f t="shared" si="0"/>
        <v>50</v>
      </c>
      <c r="L66"/>
      <c r="M66"/>
    </row>
    <row r="67" spans="1:13" ht="13.5" customHeight="1" x14ac:dyDescent="0.25">
      <c r="A67" s="538" t="s">
        <v>317</v>
      </c>
      <c r="B67" s="539">
        <v>2</v>
      </c>
      <c r="C67" s="539">
        <v>8</v>
      </c>
      <c r="D67" s="539">
        <v>10</v>
      </c>
      <c r="E67" s="539">
        <v>0</v>
      </c>
      <c r="F67" s="539">
        <v>7</v>
      </c>
      <c r="G67" s="539">
        <v>7</v>
      </c>
      <c r="H67" s="539"/>
      <c r="I67" s="539">
        <v>8</v>
      </c>
      <c r="J67" s="539">
        <v>8</v>
      </c>
      <c r="K67" s="840">
        <f t="shared" si="0"/>
        <v>100</v>
      </c>
      <c r="L67"/>
      <c r="M67"/>
    </row>
    <row r="68" spans="1:13" ht="13.5" customHeight="1" x14ac:dyDescent="0.25">
      <c r="A68" s="538" t="s">
        <v>320</v>
      </c>
      <c r="B68" s="539">
        <v>4</v>
      </c>
      <c r="C68" s="539">
        <v>4</v>
      </c>
      <c r="D68" s="539">
        <v>8</v>
      </c>
      <c r="E68" s="539">
        <v>4</v>
      </c>
      <c r="F68" s="539">
        <v>4</v>
      </c>
      <c r="G68" s="539">
        <v>8</v>
      </c>
      <c r="H68" s="539">
        <v>3</v>
      </c>
      <c r="I68" s="539">
        <v>5</v>
      </c>
      <c r="J68" s="539">
        <v>8</v>
      </c>
      <c r="K68" s="840">
        <f t="shared" si="0"/>
        <v>62.5</v>
      </c>
      <c r="L68"/>
      <c r="M68"/>
    </row>
    <row r="69" spans="1:13" ht="13.5" customHeight="1" x14ac:dyDescent="0.25">
      <c r="A69" s="538" t="s">
        <v>1731</v>
      </c>
      <c r="B69" s="539">
        <v>0</v>
      </c>
      <c r="C69" s="539">
        <v>5</v>
      </c>
      <c r="D69" s="539">
        <v>5</v>
      </c>
      <c r="E69" s="539">
        <v>2</v>
      </c>
      <c r="F69" s="539">
        <v>7</v>
      </c>
      <c r="G69" s="539">
        <v>9</v>
      </c>
      <c r="H69" s="539">
        <v>2</v>
      </c>
      <c r="I69" s="539">
        <v>6</v>
      </c>
      <c r="J69" s="539">
        <v>8</v>
      </c>
      <c r="K69" s="840">
        <f t="shared" si="0"/>
        <v>75</v>
      </c>
      <c r="L69"/>
      <c r="M69"/>
    </row>
    <row r="70" spans="1:13" ht="13.5" customHeight="1" x14ac:dyDescent="0.25">
      <c r="A70" s="538" t="s">
        <v>1838</v>
      </c>
      <c r="B70" s="539">
        <v>2</v>
      </c>
      <c r="C70" s="539">
        <v>2</v>
      </c>
      <c r="D70" s="539">
        <v>4</v>
      </c>
      <c r="E70" s="539">
        <v>3</v>
      </c>
      <c r="F70" s="539">
        <v>3</v>
      </c>
      <c r="G70" s="539">
        <v>6</v>
      </c>
      <c r="H70" s="539">
        <v>3</v>
      </c>
      <c r="I70" s="539">
        <v>4</v>
      </c>
      <c r="J70" s="539">
        <v>7</v>
      </c>
      <c r="K70" s="840">
        <f t="shared" ref="K70:K108" si="1">I70/J70*100</f>
        <v>57.142857142857139</v>
      </c>
      <c r="L70"/>
      <c r="M70"/>
    </row>
    <row r="71" spans="1:13" ht="13.5" customHeight="1" x14ac:dyDescent="0.25">
      <c r="A71" s="538" t="s">
        <v>1732</v>
      </c>
      <c r="B71" s="539">
        <v>4</v>
      </c>
      <c r="C71" s="539">
        <v>4</v>
      </c>
      <c r="D71" s="539">
        <v>8</v>
      </c>
      <c r="E71" s="539">
        <v>4</v>
      </c>
      <c r="F71" s="539">
        <v>5</v>
      </c>
      <c r="G71" s="539">
        <v>9</v>
      </c>
      <c r="H71" s="539">
        <v>4</v>
      </c>
      <c r="I71" s="539">
        <v>3</v>
      </c>
      <c r="J71" s="539">
        <v>7</v>
      </c>
      <c r="K71" s="840">
        <f t="shared" si="1"/>
        <v>42.857142857142854</v>
      </c>
      <c r="L71"/>
      <c r="M71"/>
    </row>
    <row r="72" spans="1:13" ht="13.5" customHeight="1" x14ac:dyDescent="0.25">
      <c r="A72" s="538" t="s">
        <v>325</v>
      </c>
      <c r="B72" s="539">
        <v>3</v>
      </c>
      <c r="C72" s="539">
        <v>3</v>
      </c>
      <c r="D72" s="539">
        <v>6</v>
      </c>
      <c r="E72" s="539">
        <v>3</v>
      </c>
      <c r="F72" s="539">
        <v>3</v>
      </c>
      <c r="G72" s="539">
        <v>6</v>
      </c>
      <c r="H72" s="539">
        <v>3</v>
      </c>
      <c r="I72" s="539">
        <v>3</v>
      </c>
      <c r="J72" s="539">
        <v>6</v>
      </c>
      <c r="K72" s="840">
        <f t="shared" si="1"/>
        <v>50</v>
      </c>
      <c r="L72"/>
      <c r="M72"/>
    </row>
    <row r="73" spans="1:13" ht="13.5" customHeight="1" x14ac:dyDescent="0.25">
      <c r="A73" s="538" t="s">
        <v>1733</v>
      </c>
      <c r="B73" s="539">
        <v>10</v>
      </c>
      <c r="C73" s="539">
        <v>1</v>
      </c>
      <c r="D73" s="539">
        <v>11</v>
      </c>
      <c r="E73" s="539">
        <v>9</v>
      </c>
      <c r="F73" s="539">
        <v>4</v>
      </c>
      <c r="G73" s="539">
        <v>13</v>
      </c>
      <c r="H73" s="539">
        <v>6</v>
      </c>
      <c r="I73" s="539"/>
      <c r="J73" s="539">
        <v>6</v>
      </c>
      <c r="K73" s="840">
        <f t="shared" si="1"/>
        <v>0</v>
      </c>
      <c r="L73"/>
      <c r="M73"/>
    </row>
    <row r="74" spans="1:13" ht="13.5" customHeight="1" x14ac:dyDescent="0.25">
      <c r="A74" s="538" t="s">
        <v>327</v>
      </c>
      <c r="B74" s="539"/>
      <c r="C74" s="539">
        <v>5</v>
      </c>
      <c r="D74" s="539">
        <v>5</v>
      </c>
      <c r="E74" s="539"/>
      <c r="F74" s="539">
        <v>8</v>
      </c>
      <c r="G74" s="539">
        <v>8</v>
      </c>
      <c r="H74" s="539"/>
      <c r="I74" s="539">
        <v>6</v>
      </c>
      <c r="J74" s="539">
        <v>6</v>
      </c>
      <c r="K74" s="840">
        <f t="shared" si="1"/>
        <v>100</v>
      </c>
      <c r="L74"/>
      <c r="M74"/>
    </row>
    <row r="75" spans="1:13" ht="13.5" customHeight="1" x14ac:dyDescent="0.25">
      <c r="A75" s="538" t="s">
        <v>1734</v>
      </c>
      <c r="B75" s="539">
        <v>7</v>
      </c>
      <c r="C75" s="539"/>
      <c r="D75" s="539">
        <v>7</v>
      </c>
      <c r="E75" s="539">
        <v>7</v>
      </c>
      <c r="F75" s="539">
        <v>1</v>
      </c>
      <c r="G75" s="539">
        <v>8</v>
      </c>
      <c r="H75" s="539">
        <v>6</v>
      </c>
      <c r="I75" s="539"/>
      <c r="J75" s="539">
        <v>6</v>
      </c>
      <c r="K75" s="840">
        <f t="shared" si="1"/>
        <v>0</v>
      </c>
      <c r="L75"/>
      <c r="M75"/>
    </row>
    <row r="76" spans="1:13" ht="13.5" customHeight="1" x14ac:dyDescent="0.25">
      <c r="A76" s="538" t="s">
        <v>321</v>
      </c>
      <c r="B76" s="539">
        <v>2</v>
      </c>
      <c r="C76" s="539">
        <v>5</v>
      </c>
      <c r="D76" s="539">
        <v>7</v>
      </c>
      <c r="E76" s="539">
        <v>3</v>
      </c>
      <c r="F76" s="539">
        <v>3</v>
      </c>
      <c r="G76" s="539">
        <v>6</v>
      </c>
      <c r="H76" s="539">
        <v>4</v>
      </c>
      <c r="I76" s="539">
        <v>2</v>
      </c>
      <c r="J76" s="539">
        <v>6</v>
      </c>
      <c r="K76" s="840">
        <f t="shared" si="1"/>
        <v>33.333333333333329</v>
      </c>
      <c r="L76"/>
      <c r="M76"/>
    </row>
    <row r="77" spans="1:13" ht="13.5" customHeight="1" x14ac:dyDescent="0.25">
      <c r="A77" s="538" t="s">
        <v>326</v>
      </c>
      <c r="B77" s="539">
        <v>2</v>
      </c>
      <c r="C77" s="539">
        <v>3</v>
      </c>
      <c r="D77" s="539">
        <v>5</v>
      </c>
      <c r="E77" s="539">
        <v>2</v>
      </c>
      <c r="F77" s="539">
        <v>3</v>
      </c>
      <c r="G77" s="539">
        <v>5</v>
      </c>
      <c r="H77" s="539">
        <v>2</v>
      </c>
      <c r="I77" s="539">
        <v>3</v>
      </c>
      <c r="J77" s="539">
        <v>5</v>
      </c>
      <c r="K77" s="840">
        <f t="shared" si="1"/>
        <v>60</v>
      </c>
      <c r="L77"/>
      <c r="M77"/>
    </row>
    <row r="78" spans="1:13" ht="13.5" customHeight="1" x14ac:dyDescent="0.25">
      <c r="A78" s="538" t="s">
        <v>1735</v>
      </c>
      <c r="B78" s="539">
        <v>2</v>
      </c>
      <c r="C78" s="539">
        <v>3</v>
      </c>
      <c r="D78" s="539">
        <v>5</v>
      </c>
      <c r="E78" s="539">
        <v>2</v>
      </c>
      <c r="F78" s="539">
        <v>2</v>
      </c>
      <c r="G78" s="539">
        <v>4</v>
      </c>
      <c r="H78" s="539">
        <v>2</v>
      </c>
      <c r="I78" s="539">
        <v>3</v>
      </c>
      <c r="J78" s="539">
        <v>5</v>
      </c>
      <c r="K78" s="840">
        <f t="shared" si="1"/>
        <v>60</v>
      </c>
      <c r="L78"/>
      <c r="M78"/>
    </row>
    <row r="79" spans="1:13" ht="13.5" customHeight="1" x14ac:dyDescent="0.25">
      <c r="A79" s="538" t="s">
        <v>1736</v>
      </c>
      <c r="B79" s="539">
        <v>3</v>
      </c>
      <c r="C79" s="539"/>
      <c r="D79" s="539">
        <v>3</v>
      </c>
      <c r="E79" s="539">
        <v>4</v>
      </c>
      <c r="F79" s="539"/>
      <c r="G79" s="539">
        <v>4</v>
      </c>
      <c r="H79" s="539">
        <v>4</v>
      </c>
      <c r="I79" s="539"/>
      <c r="J79" s="539">
        <v>4</v>
      </c>
      <c r="K79" s="840">
        <f t="shared" si="1"/>
        <v>0</v>
      </c>
      <c r="L79"/>
      <c r="M79"/>
    </row>
    <row r="80" spans="1:13" ht="13.5" customHeight="1" x14ac:dyDescent="0.25">
      <c r="A80" s="538" t="s">
        <v>324</v>
      </c>
      <c r="B80" s="539">
        <v>4</v>
      </c>
      <c r="C80" s="539">
        <v>2</v>
      </c>
      <c r="D80" s="539">
        <v>6</v>
      </c>
      <c r="E80" s="539">
        <v>2</v>
      </c>
      <c r="F80" s="539">
        <v>2</v>
      </c>
      <c r="G80" s="539">
        <v>4</v>
      </c>
      <c r="H80" s="539">
        <v>2</v>
      </c>
      <c r="I80" s="539">
        <v>2</v>
      </c>
      <c r="J80" s="539">
        <v>4</v>
      </c>
      <c r="K80" s="840">
        <f t="shared" si="1"/>
        <v>50</v>
      </c>
      <c r="L80"/>
      <c r="M80"/>
    </row>
    <row r="81" spans="1:13" ht="13.5" customHeight="1" x14ac:dyDescent="0.25">
      <c r="A81" s="538" t="s">
        <v>1737</v>
      </c>
      <c r="B81" s="539"/>
      <c r="C81" s="539">
        <v>1</v>
      </c>
      <c r="D81" s="539">
        <v>1</v>
      </c>
      <c r="E81" s="539">
        <v>1</v>
      </c>
      <c r="F81" s="539">
        <v>2</v>
      </c>
      <c r="G81" s="539">
        <v>3</v>
      </c>
      <c r="H81" s="539">
        <v>2</v>
      </c>
      <c r="I81" s="539">
        <v>2</v>
      </c>
      <c r="J81" s="539">
        <v>4</v>
      </c>
      <c r="K81" s="840">
        <f t="shared" si="1"/>
        <v>50</v>
      </c>
      <c r="L81"/>
      <c r="M81"/>
    </row>
    <row r="82" spans="1:13" ht="13.5" customHeight="1" x14ac:dyDescent="0.25">
      <c r="A82" s="538" t="s">
        <v>328</v>
      </c>
      <c r="B82" s="539">
        <v>1</v>
      </c>
      <c r="C82" s="539">
        <v>3</v>
      </c>
      <c r="D82" s="539">
        <v>4</v>
      </c>
      <c r="E82" s="539">
        <v>1</v>
      </c>
      <c r="F82" s="539">
        <v>3</v>
      </c>
      <c r="G82" s="539">
        <v>4</v>
      </c>
      <c r="H82" s="539">
        <v>1</v>
      </c>
      <c r="I82" s="539">
        <v>2</v>
      </c>
      <c r="J82" s="539">
        <v>3</v>
      </c>
      <c r="K82" s="840">
        <f t="shared" si="1"/>
        <v>66.666666666666657</v>
      </c>
      <c r="L82"/>
      <c r="M82"/>
    </row>
    <row r="83" spans="1:13" ht="13.5" customHeight="1" x14ac:dyDescent="0.25">
      <c r="A83" s="538" t="s">
        <v>1738</v>
      </c>
      <c r="B83" s="539">
        <v>6</v>
      </c>
      <c r="C83" s="539"/>
      <c r="D83" s="539">
        <v>6</v>
      </c>
      <c r="E83" s="539">
        <v>4</v>
      </c>
      <c r="F83" s="539"/>
      <c r="G83" s="539">
        <v>4</v>
      </c>
      <c r="H83" s="539">
        <v>3</v>
      </c>
      <c r="I83" s="539"/>
      <c r="J83" s="539">
        <v>3</v>
      </c>
      <c r="K83" s="840">
        <f t="shared" si="1"/>
        <v>0</v>
      </c>
      <c r="L83"/>
      <c r="M83"/>
    </row>
    <row r="84" spans="1:13" ht="13.5" customHeight="1" x14ac:dyDescent="0.25">
      <c r="A84" s="538" t="s">
        <v>1739</v>
      </c>
      <c r="B84" s="539"/>
      <c r="C84" s="539">
        <v>3</v>
      </c>
      <c r="D84" s="539">
        <v>3</v>
      </c>
      <c r="E84" s="539"/>
      <c r="F84" s="539">
        <v>3</v>
      </c>
      <c r="G84" s="539">
        <v>3</v>
      </c>
      <c r="H84" s="539"/>
      <c r="I84" s="539">
        <v>3</v>
      </c>
      <c r="J84" s="539">
        <v>3</v>
      </c>
      <c r="K84" s="840">
        <f t="shared" si="1"/>
        <v>100</v>
      </c>
      <c r="L84"/>
      <c r="M84"/>
    </row>
    <row r="85" spans="1:13" ht="13.5" customHeight="1" x14ac:dyDescent="0.25">
      <c r="A85" s="538" t="s">
        <v>1740</v>
      </c>
      <c r="B85" s="539"/>
      <c r="C85" s="539">
        <v>2</v>
      </c>
      <c r="D85" s="539">
        <v>2</v>
      </c>
      <c r="E85" s="539"/>
      <c r="F85" s="539">
        <v>2</v>
      </c>
      <c r="G85" s="539">
        <v>2</v>
      </c>
      <c r="H85" s="539"/>
      <c r="I85" s="539">
        <v>2</v>
      </c>
      <c r="J85" s="539">
        <v>2</v>
      </c>
      <c r="K85" s="840">
        <f t="shared" si="1"/>
        <v>100</v>
      </c>
      <c r="L85"/>
      <c r="M85"/>
    </row>
    <row r="86" spans="1:13" ht="13.5" customHeight="1" x14ac:dyDescent="0.25">
      <c r="A86" s="538" t="s">
        <v>1741</v>
      </c>
      <c r="B86" s="539">
        <v>2</v>
      </c>
      <c r="C86" s="539">
        <v>1</v>
      </c>
      <c r="D86" s="539">
        <v>3</v>
      </c>
      <c r="E86" s="539">
        <v>2</v>
      </c>
      <c r="F86" s="539">
        <v>1</v>
      </c>
      <c r="G86" s="539">
        <v>3</v>
      </c>
      <c r="H86" s="539">
        <v>1</v>
      </c>
      <c r="I86" s="539">
        <v>1</v>
      </c>
      <c r="J86" s="539">
        <v>2</v>
      </c>
      <c r="K86" s="840">
        <f t="shared" si="1"/>
        <v>50</v>
      </c>
      <c r="L86"/>
      <c r="M86"/>
    </row>
    <row r="87" spans="1:13" ht="13.5" customHeight="1" x14ac:dyDescent="0.25">
      <c r="A87" s="538" t="s">
        <v>1742</v>
      </c>
      <c r="B87" s="539"/>
      <c r="C87" s="539">
        <v>1</v>
      </c>
      <c r="D87" s="539">
        <v>1</v>
      </c>
      <c r="E87" s="539">
        <v>1</v>
      </c>
      <c r="F87" s="539">
        <v>1</v>
      </c>
      <c r="G87" s="539">
        <v>2</v>
      </c>
      <c r="H87" s="539">
        <v>1</v>
      </c>
      <c r="I87" s="539">
        <v>1</v>
      </c>
      <c r="J87" s="539">
        <v>2</v>
      </c>
      <c r="K87" s="840">
        <f t="shared" si="1"/>
        <v>50</v>
      </c>
      <c r="L87"/>
      <c r="M87"/>
    </row>
    <row r="88" spans="1:13" ht="13.5" customHeight="1" x14ac:dyDescent="0.25">
      <c r="A88" s="538" t="s">
        <v>1743</v>
      </c>
      <c r="B88" s="539"/>
      <c r="C88" s="539"/>
      <c r="D88" s="539"/>
      <c r="E88" s="539"/>
      <c r="F88" s="539"/>
      <c r="G88" s="539"/>
      <c r="H88" s="539"/>
      <c r="I88" s="539">
        <v>2</v>
      </c>
      <c r="J88" s="539">
        <v>2</v>
      </c>
      <c r="K88" s="840">
        <f t="shared" si="1"/>
        <v>100</v>
      </c>
      <c r="L88"/>
      <c r="M88"/>
    </row>
    <row r="89" spans="1:13" ht="13.5" customHeight="1" x14ac:dyDescent="0.25">
      <c r="A89" s="538" t="s">
        <v>329</v>
      </c>
      <c r="B89" s="539">
        <v>1</v>
      </c>
      <c r="C89" s="539">
        <v>1</v>
      </c>
      <c r="D89" s="539">
        <v>2</v>
      </c>
      <c r="E89" s="539">
        <v>2</v>
      </c>
      <c r="F89" s="539">
        <v>1</v>
      </c>
      <c r="G89" s="539">
        <v>3</v>
      </c>
      <c r="H89" s="539">
        <v>1</v>
      </c>
      <c r="I89" s="539">
        <v>1</v>
      </c>
      <c r="J89" s="539">
        <v>2</v>
      </c>
      <c r="K89" s="840">
        <f t="shared" si="1"/>
        <v>50</v>
      </c>
      <c r="L89"/>
      <c r="M89"/>
    </row>
    <row r="90" spans="1:13" ht="13.5" customHeight="1" x14ac:dyDescent="0.25">
      <c r="A90" s="538" t="s">
        <v>330</v>
      </c>
      <c r="B90" s="539">
        <v>1</v>
      </c>
      <c r="C90" s="539">
        <v>1</v>
      </c>
      <c r="D90" s="539">
        <v>2</v>
      </c>
      <c r="E90" s="539">
        <v>1</v>
      </c>
      <c r="F90" s="539">
        <v>2</v>
      </c>
      <c r="G90" s="539">
        <v>3</v>
      </c>
      <c r="H90" s="539">
        <v>1</v>
      </c>
      <c r="I90" s="539">
        <v>1</v>
      </c>
      <c r="J90" s="539">
        <v>2</v>
      </c>
      <c r="K90" s="840">
        <f t="shared" si="1"/>
        <v>50</v>
      </c>
      <c r="L90"/>
      <c r="M90"/>
    </row>
    <row r="91" spans="1:13" ht="13.5" customHeight="1" x14ac:dyDescent="0.25">
      <c r="A91" s="538" t="s">
        <v>361</v>
      </c>
      <c r="B91" s="539"/>
      <c r="C91" s="539"/>
      <c r="D91" s="539"/>
      <c r="E91" s="539"/>
      <c r="F91" s="539">
        <v>1</v>
      </c>
      <c r="G91" s="539">
        <v>1</v>
      </c>
      <c r="H91" s="539"/>
      <c r="I91" s="539">
        <v>1</v>
      </c>
      <c r="J91" s="539">
        <v>1</v>
      </c>
      <c r="K91" s="840">
        <f t="shared" si="1"/>
        <v>100</v>
      </c>
      <c r="L91"/>
      <c r="M91"/>
    </row>
    <row r="92" spans="1:13" ht="13.5" customHeight="1" x14ac:dyDescent="0.25">
      <c r="A92" s="538" t="s">
        <v>1744</v>
      </c>
      <c r="B92" s="539"/>
      <c r="C92" s="539">
        <v>1</v>
      </c>
      <c r="D92" s="539">
        <v>1</v>
      </c>
      <c r="E92" s="539"/>
      <c r="F92" s="539">
        <v>2</v>
      </c>
      <c r="G92" s="539">
        <v>2</v>
      </c>
      <c r="H92" s="539"/>
      <c r="I92" s="539">
        <v>1</v>
      </c>
      <c r="J92" s="539">
        <v>1</v>
      </c>
      <c r="K92" s="840">
        <f t="shared" si="1"/>
        <v>100</v>
      </c>
      <c r="L92"/>
      <c r="M92"/>
    </row>
    <row r="93" spans="1:13" ht="13.5" customHeight="1" x14ac:dyDescent="0.25">
      <c r="A93" s="538" t="s">
        <v>1745</v>
      </c>
      <c r="B93" s="539"/>
      <c r="C93" s="539"/>
      <c r="D93" s="539"/>
      <c r="E93" s="539"/>
      <c r="F93" s="539"/>
      <c r="G93" s="539"/>
      <c r="H93" s="539"/>
      <c r="I93" s="539">
        <v>1</v>
      </c>
      <c r="J93" s="539">
        <v>1</v>
      </c>
      <c r="K93" s="840">
        <f t="shared" si="1"/>
        <v>100</v>
      </c>
      <c r="L93"/>
      <c r="M93"/>
    </row>
    <row r="94" spans="1:13" ht="13.5" customHeight="1" x14ac:dyDescent="0.25">
      <c r="A94" s="538" t="s">
        <v>335</v>
      </c>
      <c r="B94" s="539"/>
      <c r="C94" s="539">
        <v>1</v>
      </c>
      <c r="D94" s="539">
        <v>1</v>
      </c>
      <c r="E94" s="539"/>
      <c r="F94" s="539">
        <v>1</v>
      </c>
      <c r="G94" s="539">
        <v>1</v>
      </c>
      <c r="H94" s="539"/>
      <c r="I94" s="539">
        <v>1</v>
      </c>
      <c r="J94" s="539">
        <v>1</v>
      </c>
      <c r="K94" s="840">
        <f t="shared" si="1"/>
        <v>100</v>
      </c>
      <c r="L94"/>
      <c r="M94"/>
    </row>
    <row r="95" spans="1:13" ht="13.5" customHeight="1" x14ac:dyDescent="0.25">
      <c r="A95" s="538" t="s">
        <v>1746</v>
      </c>
      <c r="B95" s="539"/>
      <c r="C95" s="539"/>
      <c r="D95" s="539"/>
      <c r="E95" s="539"/>
      <c r="F95" s="539"/>
      <c r="G95" s="539"/>
      <c r="H95" s="539"/>
      <c r="I95" s="539">
        <v>1</v>
      </c>
      <c r="J95" s="539">
        <v>1</v>
      </c>
      <c r="K95" s="840">
        <f t="shared" si="1"/>
        <v>100</v>
      </c>
      <c r="L95"/>
      <c r="M95"/>
    </row>
    <row r="96" spans="1:13" ht="13.5" customHeight="1" x14ac:dyDescent="0.25">
      <c r="A96" s="538" t="s">
        <v>1747</v>
      </c>
      <c r="B96" s="539"/>
      <c r="C96" s="539">
        <v>2</v>
      </c>
      <c r="D96" s="539">
        <v>2</v>
      </c>
      <c r="E96" s="539"/>
      <c r="F96" s="539">
        <v>1</v>
      </c>
      <c r="G96" s="539">
        <v>1</v>
      </c>
      <c r="H96" s="539"/>
      <c r="I96" s="539">
        <v>1</v>
      </c>
      <c r="J96" s="539">
        <v>1</v>
      </c>
      <c r="K96" s="840">
        <f t="shared" si="1"/>
        <v>100</v>
      </c>
      <c r="L96"/>
      <c r="M96"/>
    </row>
    <row r="97" spans="1:13" ht="13.5" customHeight="1" x14ac:dyDescent="0.25">
      <c r="A97" s="538" t="s">
        <v>1748</v>
      </c>
      <c r="B97" s="539">
        <v>1</v>
      </c>
      <c r="C97" s="539"/>
      <c r="D97" s="539">
        <v>1</v>
      </c>
      <c r="E97" s="539">
        <v>1</v>
      </c>
      <c r="F97" s="539"/>
      <c r="G97" s="539">
        <v>1</v>
      </c>
      <c r="H97" s="539">
        <v>1</v>
      </c>
      <c r="I97" s="539"/>
      <c r="J97" s="539">
        <v>1</v>
      </c>
      <c r="K97" s="840">
        <f t="shared" si="1"/>
        <v>0</v>
      </c>
      <c r="L97"/>
      <c r="M97"/>
    </row>
    <row r="98" spans="1:13" ht="13.5" customHeight="1" x14ac:dyDescent="0.25">
      <c r="A98" s="538" t="s">
        <v>334</v>
      </c>
      <c r="B98" s="539">
        <v>1</v>
      </c>
      <c r="C98" s="539"/>
      <c r="D98" s="539">
        <v>1</v>
      </c>
      <c r="E98" s="539">
        <v>1</v>
      </c>
      <c r="F98" s="539"/>
      <c r="G98" s="539">
        <v>1</v>
      </c>
      <c r="H98" s="539">
        <v>1</v>
      </c>
      <c r="I98" s="539"/>
      <c r="J98" s="539">
        <v>1</v>
      </c>
      <c r="K98" s="840">
        <f t="shared" si="1"/>
        <v>0</v>
      </c>
      <c r="L98"/>
      <c r="M98"/>
    </row>
    <row r="99" spans="1:13" ht="13.5" customHeight="1" x14ac:dyDescent="0.25">
      <c r="A99" s="538" t="s">
        <v>336</v>
      </c>
      <c r="B99" s="539"/>
      <c r="C99" s="539">
        <v>1</v>
      </c>
      <c r="D99" s="539">
        <v>1</v>
      </c>
      <c r="E99" s="539"/>
      <c r="F99" s="539">
        <v>1</v>
      </c>
      <c r="G99" s="539">
        <v>1</v>
      </c>
      <c r="H99" s="539"/>
      <c r="I99" s="539">
        <v>1</v>
      </c>
      <c r="J99" s="539">
        <v>1</v>
      </c>
      <c r="K99" s="840">
        <f t="shared" si="1"/>
        <v>100</v>
      </c>
      <c r="L99"/>
      <c r="M99"/>
    </row>
    <row r="100" spans="1:13" ht="13.5" customHeight="1" x14ac:dyDescent="0.25">
      <c r="A100" s="538" t="s">
        <v>332</v>
      </c>
      <c r="B100" s="539"/>
      <c r="C100" s="539">
        <v>1</v>
      </c>
      <c r="D100" s="539">
        <v>1</v>
      </c>
      <c r="E100" s="539"/>
      <c r="F100" s="539">
        <v>1</v>
      </c>
      <c r="G100" s="539">
        <v>1</v>
      </c>
      <c r="H100" s="539"/>
      <c r="I100" s="539">
        <v>1</v>
      </c>
      <c r="J100" s="539">
        <v>1</v>
      </c>
      <c r="K100" s="840">
        <f t="shared" si="1"/>
        <v>100</v>
      </c>
      <c r="L100"/>
      <c r="M100"/>
    </row>
    <row r="101" spans="1:13" ht="13.5" customHeight="1" x14ac:dyDescent="0.25">
      <c r="A101" s="538" t="s">
        <v>1749</v>
      </c>
      <c r="B101" s="539">
        <v>1</v>
      </c>
      <c r="C101" s="539">
        <v>2</v>
      </c>
      <c r="D101" s="539">
        <v>3</v>
      </c>
      <c r="E101" s="539">
        <v>1</v>
      </c>
      <c r="F101" s="539"/>
      <c r="G101" s="539">
        <v>1</v>
      </c>
      <c r="H101" s="539">
        <v>1</v>
      </c>
      <c r="I101" s="539"/>
      <c r="J101" s="539">
        <v>1</v>
      </c>
      <c r="K101" s="840">
        <f t="shared" si="1"/>
        <v>0</v>
      </c>
      <c r="L101"/>
      <c r="M101"/>
    </row>
    <row r="102" spans="1:13" ht="13.5" customHeight="1" x14ac:dyDescent="0.25">
      <c r="A102" s="538" t="s">
        <v>1750</v>
      </c>
      <c r="B102" s="539"/>
      <c r="C102" s="539">
        <v>1</v>
      </c>
      <c r="D102" s="539">
        <v>1</v>
      </c>
      <c r="E102" s="539"/>
      <c r="F102" s="539">
        <v>1</v>
      </c>
      <c r="G102" s="539">
        <v>1</v>
      </c>
      <c r="H102" s="539"/>
      <c r="I102" s="539">
        <v>1</v>
      </c>
      <c r="J102" s="539">
        <v>1</v>
      </c>
      <c r="K102" s="840">
        <f t="shared" si="1"/>
        <v>100</v>
      </c>
      <c r="L102"/>
      <c r="M102"/>
    </row>
    <row r="103" spans="1:13" ht="13.5" customHeight="1" x14ac:dyDescent="0.25">
      <c r="A103" s="538" t="s">
        <v>333</v>
      </c>
      <c r="B103" s="539"/>
      <c r="C103" s="539">
        <v>1</v>
      </c>
      <c r="D103" s="539">
        <v>1</v>
      </c>
      <c r="E103" s="539"/>
      <c r="F103" s="539">
        <v>1</v>
      </c>
      <c r="G103" s="539">
        <v>1</v>
      </c>
      <c r="H103" s="539"/>
      <c r="I103" s="539">
        <v>1</v>
      </c>
      <c r="J103" s="539">
        <v>1</v>
      </c>
      <c r="K103" s="840">
        <f t="shared" si="1"/>
        <v>100</v>
      </c>
      <c r="L103"/>
      <c r="M103"/>
    </row>
    <row r="104" spans="1:13" ht="13.5" customHeight="1" x14ac:dyDescent="0.25">
      <c r="A104" s="538" t="s">
        <v>331</v>
      </c>
      <c r="B104" s="539"/>
      <c r="C104" s="539">
        <v>1</v>
      </c>
      <c r="D104" s="539">
        <v>1</v>
      </c>
      <c r="E104" s="539"/>
      <c r="F104" s="539">
        <v>1</v>
      </c>
      <c r="G104" s="539">
        <v>1</v>
      </c>
      <c r="H104" s="539"/>
      <c r="I104" s="539">
        <v>1</v>
      </c>
      <c r="J104" s="539">
        <v>1</v>
      </c>
      <c r="K104" s="840">
        <f t="shared" si="1"/>
        <v>100</v>
      </c>
      <c r="L104"/>
      <c r="M104"/>
    </row>
    <row r="105" spans="1:13" ht="13.5" customHeight="1" x14ac:dyDescent="0.25">
      <c r="A105" s="538" t="s">
        <v>1751</v>
      </c>
      <c r="B105" s="539"/>
      <c r="C105" s="539">
        <v>1</v>
      </c>
      <c r="D105" s="539">
        <v>1</v>
      </c>
      <c r="E105" s="539"/>
      <c r="F105" s="539"/>
      <c r="G105" s="539"/>
      <c r="H105" s="539"/>
      <c r="I105" s="539"/>
      <c r="J105" s="539"/>
      <c r="K105" s="840"/>
    </row>
    <row r="106" spans="1:13" ht="13.5" customHeight="1" x14ac:dyDescent="0.25">
      <c r="A106" s="538" t="s">
        <v>1752</v>
      </c>
      <c r="B106" s="539"/>
      <c r="C106" s="539">
        <v>1</v>
      </c>
      <c r="D106" s="539">
        <v>1</v>
      </c>
      <c r="E106" s="539"/>
      <c r="F106" s="539"/>
      <c r="G106" s="539"/>
      <c r="H106" s="539"/>
      <c r="I106" s="539"/>
      <c r="J106" s="539"/>
      <c r="K106" s="840"/>
    </row>
    <row r="107" spans="1:13" s="823" customFormat="1" ht="13.5" customHeight="1" x14ac:dyDescent="0.25">
      <c r="A107" s="538" t="s">
        <v>368</v>
      </c>
      <c r="B107" s="539">
        <v>1</v>
      </c>
      <c r="C107" s="539"/>
      <c r="D107" s="539">
        <v>1</v>
      </c>
      <c r="E107" s="539">
        <v>1</v>
      </c>
      <c r="F107" s="539"/>
      <c r="G107" s="539">
        <v>1</v>
      </c>
      <c r="H107" s="539"/>
      <c r="I107" s="539"/>
      <c r="J107" s="539"/>
      <c r="K107" s="840"/>
    </row>
    <row r="108" spans="1:13" s="823" customFormat="1" ht="13.5" customHeight="1" x14ac:dyDescent="0.25">
      <c r="A108" s="852" t="s">
        <v>46</v>
      </c>
      <c r="B108" s="853">
        <v>3421</v>
      </c>
      <c r="C108" s="853">
        <v>3720</v>
      </c>
      <c r="D108" s="853">
        <v>7141</v>
      </c>
      <c r="E108" s="853">
        <v>3491</v>
      </c>
      <c r="F108" s="853">
        <v>3858</v>
      </c>
      <c r="G108" s="853">
        <v>7349</v>
      </c>
      <c r="H108" s="853">
        <v>3429</v>
      </c>
      <c r="I108" s="853">
        <v>3868</v>
      </c>
      <c r="J108" s="853">
        <v>7297</v>
      </c>
      <c r="K108" s="854">
        <f t="shared" si="1"/>
        <v>53.008085514595038</v>
      </c>
    </row>
    <row r="109" spans="1:13" s="1" customFormat="1" ht="12.75" x14ac:dyDescent="0.2">
      <c r="A109" s="348" t="s">
        <v>275</v>
      </c>
      <c r="B109" s="10"/>
      <c r="C109" s="10"/>
      <c r="D109" s="10"/>
      <c r="E109" s="10"/>
      <c r="F109" s="10"/>
      <c r="G109" s="10"/>
    </row>
    <row r="110" spans="1:13" s="1" customFormat="1" ht="12.75" x14ac:dyDescent="0.2"/>
    <row r="111" spans="1:13" s="1" customFormat="1" x14ac:dyDescent="0.25">
      <c r="A111" s="973" t="s">
        <v>1843</v>
      </c>
      <c r="B111" s="973"/>
      <c r="C111" s="973"/>
      <c r="D111" s="973"/>
      <c r="E111" s="973"/>
      <c r="F111" s="973"/>
      <c r="G111" s="973"/>
      <c r="H111" s="973"/>
      <c r="I111" s="973"/>
      <c r="J111" s="973"/>
      <c r="K111" s="973"/>
    </row>
    <row r="112" spans="1:13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pans="1:11" s="1" customFormat="1" x14ac:dyDescent="0.25">
      <c r="A129" s="973"/>
      <c r="B129" s="973"/>
      <c r="C129" s="973"/>
      <c r="D129" s="973"/>
      <c r="E129" s="973"/>
    </row>
    <row r="130" spans="1:11" ht="30" customHeight="1" x14ac:dyDescent="0.25"/>
    <row r="131" spans="1:11" x14ac:dyDescent="0.25">
      <c r="A131" s="984" t="s">
        <v>1842</v>
      </c>
      <c r="B131" s="984"/>
      <c r="C131" s="984"/>
      <c r="D131" s="984"/>
      <c r="E131" s="984"/>
      <c r="F131" s="984"/>
      <c r="G131" s="984"/>
      <c r="H131" s="984"/>
      <c r="I131" s="984"/>
      <c r="J131" s="984"/>
      <c r="K131" s="984"/>
    </row>
  </sheetData>
  <mergeCells count="8">
    <mergeCell ref="A1:K1"/>
    <mergeCell ref="A131:K131"/>
    <mergeCell ref="A129:E129"/>
    <mergeCell ref="A3:A4"/>
    <mergeCell ref="B3:D3"/>
    <mergeCell ref="E3:G3"/>
    <mergeCell ref="H3:K3"/>
    <mergeCell ref="A111:K111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0"/>
  <sheetViews>
    <sheetView workbookViewId="0">
      <selection activeCell="A26" activeCellId="1" sqref="A1:I1 A26:I26"/>
    </sheetView>
  </sheetViews>
  <sheetFormatPr defaultRowHeight="12.75" x14ac:dyDescent="0.2"/>
  <cols>
    <col min="1" max="1" width="15.85546875" customWidth="1"/>
    <col min="2" max="4" width="11.5703125" customWidth="1"/>
    <col min="5" max="7" width="11.7109375" customWidth="1"/>
  </cols>
  <sheetData>
    <row r="1" spans="1:7" s="22" customFormat="1" ht="31.15" customHeight="1" x14ac:dyDescent="0.25">
      <c r="A1" s="995" t="s">
        <v>1810</v>
      </c>
      <c r="B1" s="995"/>
      <c r="C1" s="995"/>
      <c r="D1" s="995"/>
      <c r="E1" s="995"/>
      <c r="F1" s="995"/>
      <c r="G1" s="995"/>
    </row>
    <row r="2" spans="1:7" s="22" customFormat="1" ht="15" x14ac:dyDescent="0.25">
      <c r="A2" s="33"/>
      <c r="B2" s="33"/>
    </row>
    <row r="3" spans="1:7" s="13" customFormat="1" ht="20.25" customHeight="1" x14ac:dyDescent="0.2">
      <c r="A3" s="628"/>
      <c r="B3" s="243" t="s">
        <v>132</v>
      </c>
      <c r="C3" s="243" t="s">
        <v>133</v>
      </c>
      <c r="D3" s="243" t="s">
        <v>46</v>
      </c>
      <c r="E3" s="93"/>
    </row>
    <row r="4" spans="1:7" s="22" customFormat="1" ht="14.25" customHeight="1" x14ac:dyDescent="0.2">
      <c r="A4" s="996">
        <v>2017</v>
      </c>
      <c r="B4" s="996"/>
      <c r="C4" s="996"/>
      <c r="D4" s="996"/>
      <c r="E4" s="92"/>
    </row>
    <row r="5" spans="1:7" s="22" customFormat="1" ht="14.25" customHeight="1" x14ac:dyDescent="0.2">
      <c r="A5" s="460" t="s">
        <v>599</v>
      </c>
      <c r="B5" s="480">
        <v>6401</v>
      </c>
      <c r="C5" s="480">
        <v>7040</v>
      </c>
      <c r="D5" s="480">
        <v>13441</v>
      </c>
      <c r="E5" s="92"/>
    </row>
    <row r="6" spans="1:7" s="22" customFormat="1" ht="14.25" customHeight="1" x14ac:dyDescent="0.2">
      <c r="A6" s="460" t="s">
        <v>130</v>
      </c>
      <c r="B6" s="480">
        <v>6940</v>
      </c>
      <c r="C6" s="480">
        <v>7285</v>
      </c>
      <c r="D6" s="480">
        <v>14225</v>
      </c>
      <c r="E6" s="92"/>
    </row>
    <row r="7" spans="1:7" s="22" customFormat="1" ht="14.25" customHeight="1" x14ac:dyDescent="0.2">
      <c r="A7" s="460" t="s">
        <v>129</v>
      </c>
      <c r="B7" s="480">
        <v>5472</v>
      </c>
      <c r="C7" s="480">
        <v>6362</v>
      </c>
      <c r="D7" s="480">
        <v>11834</v>
      </c>
      <c r="E7" s="92"/>
    </row>
    <row r="8" spans="1:7" s="22" customFormat="1" ht="14.25" customHeight="1" x14ac:dyDescent="0.2">
      <c r="A8" s="460" t="s">
        <v>131</v>
      </c>
      <c r="B8" s="480">
        <v>5590</v>
      </c>
      <c r="C8" s="480">
        <v>6037</v>
      </c>
      <c r="D8" s="480">
        <v>11627</v>
      </c>
    </row>
    <row r="9" spans="1:7" s="22" customFormat="1" ht="14.25" customHeight="1" x14ac:dyDescent="0.2">
      <c r="A9" s="997">
        <v>2018</v>
      </c>
      <c r="B9" s="997"/>
      <c r="C9" s="997"/>
      <c r="D9" s="997"/>
      <c r="E9" s="92"/>
    </row>
    <row r="10" spans="1:7" s="22" customFormat="1" ht="14.25" customHeight="1" x14ac:dyDescent="0.2">
      <c r="A10" s="460" t="s">
        <v>599</v>
      </c>
      <c r="B10" s="480">
        <v>6510</v>
      </c>
      <c r="C10" s="480">
        <v>7067</v>
      </c>
      <c r="D10" s="480">
        <v>13577</v>
      </c>
      <c r="E10" s="92"/>
    </row>
    <row r="11" spans="1:7" s="22" customFormat="1" ht="14.25" customHeight="1" x14ac:dyDescent="0.2">
      <c r="A11" s="460" t="s">
        <v>130</v>
      </c>
      <c r="B11" s="480">
        <v>6966</v>
      </c>
      <c r="C11" s="480">
        <v>7299</v>
      </c>
      <c r="D11" s="480">
        <v>14265</v>
      </c>
      <c r="E11" s="92"/>
    </row>
    <row r="12" spans="1:7" s="22" customFormat="1" ht="14.25" customHeight="1" x14ac:dyDescent="0.2">
      <c r="A12" s="460" t="s">
        <v>129</v>
      </c>
      <c r="B12" s="480">
        <v>5479</v>
      </c>
      <c r="C12" s="480">
        <v>6314</v>
      </c>
      <c r="D12" s="480">
        <v>11793</v>
      </c>
      <c r="E12" s="92"/>
    </row>
    <row r="13" spans="1:7" s="22" customFormat="1" ht="14.25" customHeight="1" x14ac:dyDescent="0.2">
      <c r="A13" s="460" t="s">
        <v>131</v>
      </c>
      <c r="B13" s="480">
        <v>5652</v>
      </c>
      <c r="C13" s="480">
        <v>6080</v>
      </c>
      <c r="D13" s="480">
        <v>11732</v>
      </c>
      <c r="E13" s="92"/>
    </row>
    <row r="14" spans="1:7" s="22" customFormat="1" ht="14.25" customHeight="1" x14ac:dyDescent="0.2">
      <c r="A14" s="997" t="s">
        <v>1204</v>
      </c>
      <c r="B14" s="997"/>
      <c r="C14" s="997"/>
      <c r="D14" s="997"/>
      <c r="E14" s="92"/>
    </row>
    <row r="15" spans="1:7" s="22" customFormat="1" ht="14.25" customHeight="1" x14ac:dyDescent="0.2">
      <c r="A15" s="460" t="s">
        <v>599</v>
      </c>
      <c r="B15" s="480">
        <v>6510</v>
      </c>
      <c r="C15" s="480">
        <v>7106</v>
      </c>
      <c r="D15" s="480">
        <v>13616</v>
      </c>
    </row>
    <row r="16" spans="1:7" ht="14.25" customHeight="1" x14ac:dyDescent="0.2">
      <c r="A16" s="460" t="s">
        <v>130</v>
      </c>
      <c r="B16" s="480">
        <v>6909</v>
      </c>
      <c r="C16" s="480">
        <v>7266</v>
      </c>
      <c r="D16" s="480">
        <v>14175</v>
      </c>
    </row>
    <row r="17" spans="1:7" ht="14.25" customHeight="1" x14ac:dyDescent="0.2">
      <c r="A17" s="460" t="s">
        <v>129</v>
      </c>
      <c r="B17" s="480">
        <v>5578</v>
      </c>
      <c r="C17" s="480">
        <v>6332</v>
      </c>
      <c r="D17" s="480">
        <v>11910</v>
      </c>
    </row>
    <row r="18" spans="1:7" ht="14.25" customHeight="1" x14ac:dyDescent="0.2">
      <c r="A18" s="460" t="s">
        <v>131</v>
      </c>
      <c r="B18" s="480">
        <v>5658</v>
      </c>
      <c r="C18" s="480">
        <v>6138</v>
      </c>
      <c r="D18" s="480">
        <v>11796</v>
      </c>
    </row>
    <row r="19" spans="1:7" ht="14.25" customHeight="1" x14ac:dyDescent="0.2">
      <c r="A19" s="997" t="s">
        <v>1378</v>
      </c>
      <c r="B19" s="997"/>
      <c r="C19" s="997"/>
      <c r="D19" s="997"/>
    </row>
    <row r="20" spans="1:7" ht="14.25" customHeight="1" x14ac:dyDescent="0.2">
      <c r="A20" s="460" t="s">
        <v>599</v>
      </c>
      <c r="B20" s="480">
        <v>6453</v>
      </c>
      <c r="C20" s="480">
        <v>7125</v>
      </c>
      <c r="D20" s="480">
        <f>SUM(B20:C20)</f>
        <v>13578</v>
      </c>
    </row>
    <row r="21" spans="1:7" ht="14.25" customHeight="1" x14ac:dyDescent="0.2">
      <c r="A21" s="460" t="s">
        <v>130</v>
      </c>
      <c r="B21" s="480">
        <v>6895</v>
      </c>
      <c r="C21" s="480">
        <v>7244</v>
      </c>
      <c r="D21" s="480">
        <f t="shared" ref="D21:D23" si="0">SUM(B21:C21)</f>
        <v>14139</v>
      </c>
    </row>
    <row r="22" spans="1:7" ht="14.25" customHeight="1" x14ac:dyDescent="0.2">
      <c r="A22" s="460" t="s">
        <v>129</v>
      </c>
      <c r="B22" s="480">
        <v>5550</v>
      </c>
      <c r="C22" s="480">
        <v>6315</v>
      </c>
      <c r="D22" s="480">
        <f t="shared" si="0"/>
        <v>11865</v>
      </c>
    </row>
    <row r="23" spans="1:7" ht="14.25" customHeight="1" x14ac:dyDescent="0.2">
      <c r="A23" s="460" t="s">
        <v>131</v>
      </c>
      <c r="B23" s="480">
        <v>5621</v>
      </c>
      <c r="C23" s="480">
        <v>6111</v>
      </c>
      <c r="D23" s="480">
        <f t="shared" si="0"/>
        <v>11732</v>
      </c>
    </row>
    <row r="24" spans="1:7" s="593" customFormat="1" ht="14.25" customHeight="1" x14ac:dyDescent="0.2">
      <c r="A24" s="595" t="s">
        <v>1319</v>
      </c>
    </row>
    <row r="25" spans="1:7" ht="14.25" customHeight="1" x14ac:dyDescent="0.2">
      <c r="A25" s="28" t="s">
        <v>1581</v>
      </c>
    </row>
    <row r="27" spans="1:7" s="593" customFormat="1" x14ac:dyDescent="0.2"/>
    <row r="28" spans="1:7" ht="15" x14ac:dyDescent="0.25">
      <c r="A28" s="995" t="s">
        <v>1815</v>
      </c>
      <c r="B28" s="995"/>
      <c r="C28" s="995"/>
      <c r="D28" s="995"/>
      <c r="E28" s="995"/>
      <c r="F28" s="995"/>
      <c r="G28" s="995"/>
    </row>
    <row r="30" spans="1:7" s="13" customFormat="1" ht="20.25" customHeight="1" x14ac:dyDescent="0.2">
      <c r="A30" s="826"/>
      <c r="B30" s="243" t="s">
        <v>132</v>
      </c>
      <c r="C30" s="243" t="s">
        <v>133</v>
      </c>
      <c r="D30" s="243" t="s">
        <v>46</v>
      </c>
      <c r="E30" s="93"/>
    </row>
    <row r="31" spans="1:7" ht="14.25" customHeight="1" x14ac:dyDescent="0.2">
      <c r="A31" s="460" t="s">
        <v>1544</v>
      </c>
      <c r="B31" s="480">
        <v>10568</v>
      </c>
      <c r="C31" s="480">
        <v>9372</v>
      </c>
      <c r="D31" s="480">
        <v>19940</v>
      </c>
    </row>
    <row r="32" spans="1:7" ht="14.25" customHeight="1" x14ac:dyDescent="0.2">
      <c r="A32" s="460" t="s">
        <v>1545</v>
      </c>
      <c r="B32" s="480">
        <v>10726</v>
      </c>
      <c r="C32" s="480">
        <v>11001</v>
      </c>
      <c r="D32" s="480">
        <v>21727</v>
      </c>
    </row>
    <row r="33" spans="1:4" ht="14.25" customHeight="1" x14ac:dyDescent="0.2">
      <c r="A33" s="460" t="s">
        <v>1563</v>
      </c>
      <c r="B33" s="480">
        <v>698</v>
      </c>
      <c r="C33" s="480">
        <v>3295</v>
      </c>
      <c r="D33" s="480">
        <v>3993</v>
      </c>
    </row>
    <row r="34" spans="1:4" ht="14.25" customHeight="1" x14ac:dyDescent="0.2">
      <c r="A34" s="460" t="s">
        <v>1546</v>
      </c>
      <c r="B34" s="480">
        <v>961</v>
      </c>
      <c r="C34" s="480">
        <v>1530</v>
      </c>
      <c r="D34" s="480">
        <v>2491</v>
      </c>
    </row>
    <row r="35" spans="1:4" ht="14.25" customHeight="1" x14ac:dyDescent="0.2">
      <c r="A35" s="460" t="s">
        <v>1811</v>
      </c>
      <c r="B35" s="480">
        <v>15</v>
      </c>
      <c r="C35" s="480">
        <v>2</v>
      </c>
      <c r="D35" s="480">
        <v>17</v>
      </c>
    </row>
    <row r="36" spans="1:4" ht="14.25" customHeight="1" x14ac:dyDescent="0.2">
      <c r="A36" s="460" t="s">
        <v>1812</v>
      </c>
      <c r="B36" s="480"/>
      <c r="C36" s="480">
        <v>1</v>
      </c>
      <c r="D36" s="480">
        <v>1</v>
      </c>
    </row>
    <row r="37" spans="1:4" ht="14.25" customHeight="1" x14ac:dyDescent="0.2">
      <c r="A37" s="460" t="s">
        <v>1813</v>
      </c>
      <c r="B37" s="480"/>
      <c r="C37" s="480">
        <v>2</v>
      </c>
      <c r="D37" s="480">
        <v>2</v>
      </c>
    </row>
    <row r="38" spans="1:4" ht="14.25" customHeight="1" x14ac:dyDescent="0.2">
      <c r="A38" s="460" t="s">
        <v>1547</v>
      </c>
      <c r="B38" s="480">
        <v>1550</v>
      </c>
      <c r="C38" s="480">
        <v>1592</v>
      </c>
      <c r="D38" s="480">
        <v>3142</v>
      </c>
    </row>
    <row r="39" spans="1:4" s="340" customFormat="1" ht="14.25" customHeight="1" x14ac:dyDescent="0.2">
      <c r="A39" s="469" t="s">
        <v>46</v>
      </c>
      <c r="B39" s="841">
        <v>24518</v>
      </c>
      <c r="C39" s="841">
        <v>26795</v>
      </c>
      <c r="D39" s="841">
        <v>51313</v>
      </c>
    </row>
    <row r="40" spans="1:4" s="593" customFormat="1" ht="14.25" customHeight="1" x14ac:dyDescent="0.2">
      <c r="A40" s="595" t="s">
        <v>1814</v>
      </c>
    </row>
  </sheetData>
  <mergeCells count="6">
    <mergeCell ref="A28:G28"/>
    <mergeCell ref="A1:G1"/>
    <mergeCell ref="A4:D4"/>
    <mergeCell ref="A9:D9"/>
    <mergeCell ref="A14:D14"/>
    <mergeCell ref="A19:D19"/>
  </mergeCells>
  <pageMargins left="0.78740157480314965" right="0.78740157480314965" top="1.0629921259842521" bottom="1.0629921259842521" header="0.78740157480314965" footer="0.7874015748031496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1"/>
  <sheetViews>
    <sheetView topLeftCell="A16" workbookViewId="0">
      <selection activeCell="A26" activeCellId="1" sqref="A1:I1 A26:I26"/>
    </sheetView>
  </sheetViews>
  <sheetFormatPr defaultRowHeight="12.75" x14ac:dyDescent="0.2"/>
  <cols>
    <col min="1" max="1" width="15.85546875" customWidth="1"/>
    <col min="2" max="4" width="11.5703125" customWidth="1"/>
    <col min="5" max="7" width="11.7109375" customWidth="1"/>
  </cols>
  <sheetData>
    <row r="1" spans="1:7" ht="28.15" customHeight="1" x14ac:dyDescent="0.25">
      <c r="A1" s="995" t="s">
        <v>2069</v>
      </c>
      <c r="B1" s="995"/>
      <c r="C1" s="995"/>
      <c r="D1" s="995"/>
      <c r="E1" s="995"/>
      <c r="F1" s="995"/>
      <c r="G1" s="995"/>
    </row>
    <row r="2" spans="1:7" x14ac:dyDescent="0.2">
      <c r="A2" s="593" t="s">
        <v>1316</v>
      </c>
    </row>
    <row r="3" spans="1:7" x14ac:dyDescent="0.2">
      <c r="A3" s="593"/>
    </row>
    <row r="4" spans="1:7" s="624" customFormat="1" ht="15.75" customHeight="1" x14ac:dyDescent="0.2">
      <c r="A4" s="998" t="s">
        <v>1317</v>
      </c>
      <c r="B4" s="975">
        <v>2019</v>
      </c>
      <c r="C4" s="975"/>
      <c r="D4" s="975">
        <v>2020</v>
      </c>
      <c r="E4" s="975"/>
    </row>
    <row r="5" spans="1:7" s="623" customFormat="1" ht="15.75" customHeight="1" x14ac:dyDescent="0.2">
      <c r="A5" s="998"/>
      <c r="B5" s="682" t="s">
        <v>1318</v>
      </c>
      <c r="C5" s="682" t="s">
        <v>1095</v>
      </c>
      <c r="D5" s="682" t="s">
        <v>1318</v>
      </c>
      <c r="E5" s="682" t="s">
        <v>1095</v>
      </c>
    </row>
    <row r="6" spans="1:7" s="593" customFormat="1" x14ac:dyDescent="0.2">
      <c r="A6" s="696">
        <v>1</v>
      </c>
      <c r="B6" s="697">
        <v>10046</v>
      </c>
      <c r="C6" s="698">
        <f>B6/$B$16*100</f>
        <v>41.490108619336716</v>
      </c>
      <c r="D6" s="697">
        <v>10168</v>
      </c>
      <c r="E6" s="698">
        <f>D6/$D$16*100</f>
        <v>41.853955709228622</v>
      </c>
    </row>
    <row r="7" spans="1:7" s="593" customFormat="1" x14ac:dyDescent="0.2">
      <c r="A7" s="687">
        <v>2</v>
      </c>
      <c r="B7" s="688">
        <v>6687</v>
      </c>
      <c r="C7" s="689">
        <f t="shared" ref="C7:C16" si="0">B7/$B$16*100</f>
        <v>27.617395613926405</v>
      </c>
      <c r="D7" s="688">
        <v>6757</v>
      </c>
      <c r="E7" s="689">
        <f t="shared" ref="E7:E16" si="1">D7/$D$16*100</f>
        <v>27.813451881122912</v>
      </c>
    </row>
    <row r="8" spans="1:7" s="593" customFormat="1" x14ac:dyDescent="0.2">
      <c r="A8" s="687">
        <v>3</v>
      </c>
      <c r="B8" s="688">
        <v>3770</v>
      </c>
      <c r="C8" s="689">
        <f t="shared" si="0"/>
        <v>15.570148267459629</v>
      </c>
      <c r="D8" s="688">
        <v>3718</v>
      </c>
      <c r="E8" s="689">
        <f t="shared" si="1"/>
        <v>15.304190335062156</v>
      </c>
    </row>
    <row r="9" spans="1:7" s="593" customFormat="1" x14ac:dyDescent="0.2">
      <c r="A9" s="687">
        <v>4</v>
      </c>
      <c r="B9" s="688">
        <v>2756</v>
      </c>
      <c r="C9" s="689">
        <f t="shared" si="0"/>
        <v>11.382315285177384</v>
      </c>
      <c r="D9" s="688">
        <v>2680</v>
      </c>
      <c r="E9" s="689">
        <f t="shared" si="1"/>
        <v>11.031530419033505</v>
      </c>
    </row>
    <row r="10" spans="1:7" s="593" customFormat="1" x14ac:dyDescent="0.2">
      <c r="A10" s="687">
        <v>5</v>
      </c>
      <c r="B10" s="688">
        <v>675</v>
      </c>
      <c r="C10" s="689">
        <f t="shared" si="0"/>
        <v>2.7877586420517906</v>
      </c>
      <c r="D10" s="688">
        <v>697</v>
      </c>
      <c r="E10" s="689">
        <f t="shared" si="1"/>
        <v>2.8690211574874454</v>
      </c>
    </row>
    <row r="11" spans="1:7" s="593" customFormat="1" x14ac:dyDescent="0.2">
      <c r="A11" s="687">
        <v>6</v>
      </c>
      <c r="B11" s="688">
        <v>195</v>
      </c>
      <c r="C11" s="689">
        <f t="shared" si="0"/>
        <v>0.80535249659273944</v>
      </c>
      <c r="D11" s="688">
        <v>185</v>
      </c>
      <c r="E11" s="689">
        <f t="shared" si="1"/>
        <v>0.76150489832880541</v>
      </c>
    </row>
    <row r="12" spans="1:7" s="593" customFormat="1" x14ac:dyDescent="0.2">
      <c r="A12" s="687">
        <v>7</v>
      </c>
      <c r="B12" s="688">
        <v>55</v>
      </c>
      <c r="C12" s="689">
        <f t="shared" si="0"/>
        <v>0.22715070416718292</v>
      </c>
      <c r="D12" s="688">
        <v>63</v>
      </c>
      <c r="E12" s="689">
        <f t="shared" si="1"/>
        <v>0.25932328970116075</v>
      </c>
    </row>
    <row r="13" spans="1:7" s="593" customFormat="1" x14ac:dyDescent="0.2">
      <c r="A13" s="687">
        <v>8</v>
      </c>
      <c r="B13" s="688">
        <v>15</v>
      </c>
      <c r="C13" s="689">
        <f t="shared" si="0"/>
        <v>6.1950192045595334E-2</v>
      </c>
      <c r="D13" s="688">
        <v>13</v>
      </c>
      <c r="E13" s="689">
        <f t="shared" si="1"/>
        <v>5.3511155017699846E-2</v>
      </c>
    </row>
    <row r="14" spans="1:7" s="593" customFormat="1" x14ac:dyDescent="0.2">
      <c r="A14" s="687">
        <v>9</v>
      </c>
      <c r="B14" s="688">
        <v>9</v>
      </c>
      <c r="C14" s="689">
        <f t="shared" si="0"/>
        <v>3.7170115227357206E-2</v>
      </c>
      <c r="D14" s="688">
        <v>8</v>
      </c>
      <c r="E14" s="689">
        <f t="shared" si="1"/>
        <v>3.2929941549353747E-2</v>
      </c>
    </row>
    <row r="15" spans="1:7" s="593" customFormat="1" x14ac:dyDescent="0.2">
      <c r="A15" s="687" t="s">
        <v>1377</v>
      </c>
      <c r="B15" s="688">
        <v>5</v>
      </c>
      <c r="C15" s="689">
        <f t="shared" si="0"/>
        <v>2.0650064015198446E-2</v>
      </c>
      <c r="D15" s="688">
        <v>5</v>
      </c>
      <c r="E15" s="689">
        <f t="shared" si="1"/>
        <v>2.0581213468346092E-2</v>
      </c>
    </row>
    <row r="16" spans="1:7" s="594" customFormat="1" x14ac:dyDescent="0.2">
      <c r="A16" s="690" t="s">
        <v>494</v>
      </c>
      <c r="B16" s="691">
        <v>24213</v>
      </c>
      <c r="C16" s="692">
        <f t="shared" si="0"/>
        <v>100</v>
      </c>
      <c r="D16" s="691">
        <f>SUM(D6:D15)</f>
        <v>24294</v>
      </c>
      <c r="E16" s="692">
        <f t="shared" si="1"/>
        <v>100</v>
      </c>
    </row>
    <row r="17" spans="1:7" s="593" customFormat="1" x14ac:dyDescent="0.2">
      <c r="A17" s="595" t="s">
        <v>1319</v>
      </c>
    </row>
    <row r="18" spans="1:7" s="593" customFormat="1" x14ac:dyDescent="0.2">
      <c r="A18" s="595"/>
    </row>
    <row r="19" spans="1:7" s="593" customFormat="1" x14ac:dyDescent="0.2"/>
    <row r="20" spans="1:7" s="593" customFormat="1" x14ac:dyDescent="0.2"/>
    <row r="21" spans="1:7" s="593" customFormat="1" x14ac:dyDescent="0.2"/>
    <row r="22" spans="1:7" s="593" customFormat="1" x14ac:dyDescent="0.2"/>
    <row r="23" spans="1:7" s="593" customFormat="1" x14ac:dyDescent="0.2"/>
    <row r="24" spans="1:7" s="593" customFormat="1" x14ac:dyDescent="0.2"/>
    <row r="25" spans="1:7" s="593" customFormat="1" x14ac:dyDescent="0.2"/>
    <row r="26" spans="1:7" s="593" customFormat="1" ht="15" x14ac:dyDescent="0.25">
      <c r="A26" s="995" t="s">
        <v>2070</v>
      </c>
      <c r="B26" s="995"/>
      <c r="C26" s="995"/>
      <c r="D26" s="995"/>
      <c r="E26" s="995"/>
      <c r="F26" s="995"/>
      <c r="G26" s="995"/>
    </row>
    <row r="27" spans="1:7" s="593" customFormat="1" ht="15" x14ac:dyDescent="0.25">
      <c r="A27" s="681"/>
      <c r="B27" s="681"/>
      <c r="C27" s="681"/>
      <c r="D27" s="681"/>
      <c r="E27" s="681"/>
      <c r="F27" s="681"/>
      <c r="G27" s="681"/>
    </row>
    <row r="28" spans="1:7" s="700" customFormat="1" ht="21" customHeight="1" x14ac:dyDescent="0.2">
      <c r="A28" s="680"/>
      <c r="B28" s="680" t="s">
        <v>1537</v>
      </c>
      <c r="C28" s="833" t="s">
        <v>1095</v>
      </c>
    </row>
    <row r="29" spans="1:7" s="593" customFormat="1" x14ac:dyDescent="0.2">
      <c r="A29" s="699" t="s">
        <v>1538</v>
      </c>
      <c r="B29" s="697">
        <v>2589</v>
      </c>
      <c r="C29" s="855">
        <f>B29/B$35*100</f>
        <v>53.392452051969471</v>
      </c>
    </row>
    <row r="30" spans="1:7" s="593" customFormat="1" x14ac:dyDescent="0.2">
      <c r="A30" s="693" t="s">
        <v>1539</v>
      </c>
      <c r="B30" s="688">
        <v>1799</v>
      </c>
      <c r="C30" s="855">
        <f t="shared" ref="C30:C35" si="2">B30/B$35*100</f>
        <v>37.100433078985354</v>
      </c>
    </row>
    <row r="31" spans="1:7" s="1" customFormat="1" x14ac:dyDescent="0.2">
      <c r="A31" s="693" t="s">
        <v>1540</v>
      </c>
      <c r="B31" s="688">
        <v>379</v>
      </c>
      <c r="C31" s="855">
        <f t="shared" si="2"/>
        <v>7.8160445452670659</v>
      </c>
    </row>
    <row r="32" spans="1:7" s="1" customFormat="1" x14ac:dyDescent="0.2">
      <c r="A32" s="693" t="s">
        <v>1541</v>
      </c>
      <c r="B32" s="688">
        <v>63</v>
      </c>
      <c r="C32" s="855">
        <f t="shared" si="2"/>
        <v>1.2992369560734174</v>
      </c>
    </row>
    <row r="33" spans="1:3" s="1" customFormat="1" x14ac:dyDescent="0.2">
      <c r="A33" s="693" t="s">
        <v>1542</v>
      </c>
      <c r="B33" s="688">
        <v>16</v>
      </c>
      <c r="C33" s="855">
        <f t="shared" si="2"/>
        <v>0.32996494122499487</v>
      </c>
    </row>
    <row r="34" spans="1:3" s="1" customFormat="1" x14ac:dyDescent="0.2">
      <c r="A34" s="693" t="s">
        <v>1543</v>
      </c>
      <c r="B34" s="688">
        <v>3</v>
      </c>
      <c r="C34" s="855">
        <f t="shared" si="2"/>
        <v>6.1868426479686531E-2</v>
      </c>
    </row>
    <row r="35" spans="1:3" s="593" customFormat="1" x14ac:dyDescent="0.2">
      <c r="A35" s="694" t="s">
        <v>494</v>
      </c>
      <c r="B35" s="695">
        <v>4849</v>
      </c>
      <c r="C35" s="856">
        <f t="shared" si="2"/>
        <v>100</v>
      </c>
    </row>
    <row r="36" spans="1:3" s="593" customFormat="1" ht="12.75" customHeight="1" x14ac:dyDescent="0.2">
      <c r="A36" s="595" t="s">
        <v>1319</v>
      </c>
      <c r="B36" s="703"/>
    </row>
    <row r="37" spans="1:3" s="1" customFormat="1" x14ac:dyDescent="0.2"/>
    <row r="38" spans="1:3" s="1" customFormat="1" ht="15" x14ac:dyDescent="0.25">
      <c r="A38" s="4" t="s">
        <v>2071</v>
      </c>
    </row>
    <row r="39" spans="1:3" s="1" customFormat="1" x14ac:dyDescent="0.2"/>
    <row r="40" spans="1:3" s="700" customFormat="1" ht="21" customHeight="1" x14ac:dyDescent="0.2">
      <c r="A40" s="723" t="s">
        <v>1463</v>
      </c>
      <c r="B40" s="723" t="s">
        <v>1464</v>
      </c>
      <c r="C40" s="833" t="s">
        <v>1095</v>
      </c>
    </row>
    <row r="41" spans="1:3" s="1" customFormat="1" x14ac:dyDescent="0.2">
      <c r="A41" s="701">
        <v>2</v>
      </c>
      <c r="B41" s="688">
        <v>24</v>
      </c>
      <c r="C41" s="855">
        <f>B41/B$50*100</f>
        <v>7.4074074074074066</v>
      </c>
    </row>
    <row r="42" spans="1:3" s="1" customFormat="1" x14ac:dyDescent="0.2">
      <c r="A42" s="701">
        <v>3</v>
      </c>
      <c r="B42" s="688">
        <v>102</v>
      </c>
      <c r="C42" s="855">
        <f t="shared" ref="C42:C50" si="3">B42/B$50*100</f>
        <v>31.481481481481481</v>
      </c>
    </row>
    <row r="43" spans="1:3" s="1" customFormat="1" x14ac:dyDescent="0.2">
      <c r="A43" s="701">
        <v>4</v>
      </c>
      <c r="B43" s="688">
        <v>111</v>
      </c>
      <c r="C43" s="855">
        <f t="shared" si="3"/>
        <v>34.25925925925926</v>
      </c>
    </row>
    <row r="44" spans="1:3" s="1" customFormat="1" x14ac:dyDescent="0.2">
      <c r="A44" s="701">
        <v>5</v>
      </c>
      <c r="B44" s="688">
        <v>48</v>
      </c>
      <c r="C44" s="855">
        <f t="shared" si="3"/>
        <v>14.814814814814813</v>
      </c>
    </row>
    <row r="45" spans="1:3" s="1" customFormat="1" x14ac:dyDescent="0.2">
      <c r="A45" s="702">
        <v>6</v>
      </c>
      <c r="B45" s="695">
        <v>25</v>
      </c>
      <c r="C45" s="855">
        <f t="shared" si="3"/>
        <v>7.716049382716049</v>
      </c>
    </row>
    <row r="46" spans="1:3" s="1" customFormat="1" x14ac:dyDescent="0.2">
      <c r="A46" s="701">
        <v>7</v>
      </c>
      <c r="B46" s="688">
        <v>10</v>
      </c>
      <c r="C46" s="855">
        <f t="shared" si="3"/>
        <v>3.0864197530864197</v>
      </c>
    </row>
    <row r="47" spans="1:3" s="1" customFormat="1" x14ac:dyDescent="0.2">
      <c r="A47" s="701">
        <v>8</v>
      </c>
      <c r="B47" s="688">
        <v>1</v>
      </c>
      <c r="C47" s="855">
        <f t="shared" si="3"/>
        <v>0.30864197530864196</v>
      </c>
    </row>
    <row r="48" spans="1:3" s="1" customFormat="1" x14ac:dyDescent="0.2">
      <c r="A48" s="701">
        <v>9</v>
      </c>
      <c r="B48" s="688">
        <v>2</v>
      </c>
      <c r="C48" s="855">
        <f t="shared" si="3"/>
        <v>0.61728395061728392</v>
      </c>
    </row>
    <row r="49" spans="1:3" s="1" customFormat="1" x14ac:dyDescent="0.2">
      <c r="A49" s="701">
        <v>11</v>
      </c>
      <c r="B49" s="688">
        <v>1</v>
      </c>
      <c r="C49" s="855">
        <f t="shared" si="3"/>
        <v>0.30864197530864196</v>
      </c>
    </row>
    <row r="50" spans="1:3" s="1" customFormat="1" x14ac:dyDescent="0.2">
      <c r="A50" s="694" t="s">
        <v>46</v>
      </c>
      <c r="B50" s="695">
        <v>324</v>
      </c>
      <c r="C50" s="856">
        <f t="shared" si="3"/>
        <v>100</v>
      </c>
    </row>
    <row r="51" spans="1:3" s="593" customFormat="1" x14ac:dyDescent="0.2">
      <c r="A51" s="595" t="s">
        <v>1319</v>
      </c>
    </row>
  </sheetData>
  <mergeCells count="5">
    <mergeCell ref="A1:G1"/>
    <mergeCell ref="B4:C4"/>
    <mergeCell ref="D4:E4"/>
    <mergeCell ref="A4:A5"/>
    <mergeCell ref="A26:G26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6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16.7109375" style="1" customWidth="1"/>
    <col min="2" max="3" width="9.140625" style="1"/>
    <col min="4" max="4" width="9.5703125" style="1" bestFit="1" customWidth="1"/>
    <col min="5" max="5" width="9.42578125" style="1" bestFit="1" customWidth="1"/>
    <col min="6" max="16384" width="9.140625" style="1"/>
  </cols>
  <sheetData>
    <row r="1" spans="1:8" ht="28.5" customHeight="1" x14ac:dyDescent="0.25">
      <c r="A1" s="974" t="s">
        <v>2072</v>
      </c>
      <c r="B1" s="974"/>
      <c r="C1" s="974"/>
      <c r="D1" s="974"/>
      <c r="E1" s="974"/>
      <c r="F1" s="974"/>
      <c r="G1" s="974"/>
      <c r="H1" s="974"/>
    </row>
    <row r="3" spans="1:8" x14ac:dyDescent="0.2">
      <c r="A3" s="1003"/>
      <c r="B3" s="975" t="s">
        <v>1064</v>
      </c>
      <c r="C3" s="975"/>
      <c r="D3" s="975" t="s">
        <v>1151</v>
      </c>
      <c r="E3" s="975"/>
    </row>
    <row r="4" spans="1:8" x14ac:dyDescent="0.2">
      <c r="A4" s="1003"/>
      <c r="B4" s="628" t="s">
        <v>1386</v>
      </c>
      <c r="C4" s="628" t="s">
        <v>1387</v>
      </c>
      <c r="D4" s="628" t="s">
        <v>1386</v>
      </c>
      <c r="E4" s="628" t="s">
        <v>1387</v>
      </c>
    </row>
    <row r="5" spans="1:8" ht="12" customHeight="1" x14ac:dyDescent="0.2">
      <c r="A5" s="693" t="s">
        <v>1379</v>
      </c>
      <c r="B5" s="688">
        <v>1</v>
      </c>
      <c r="C5" s="693">
        <v>0</v>
      </c>
      <c r="D5" s="704">
        <f>B5/B$13*100</f>
        <v>0.30864197530864196</v>
      </c>
      <c r="E5" s="705">
        <f>C5/C$13*100</f>
        <v>0</v>
      </c>
    </row>
    <row r="6" spans="1:8" ht="12" customHeight="1" x14ac:dyDescent="0.2">
      <c r="A6" s="693" t="s">
        <v>1380</v>
      </c>
      <c r="B6" s="688">
        <v>34</v>
      </c>
      <c r="C6" s="693">
        <v>8</v>
      </c>
      <c r="D6" s="704">
        <f t="shared" ref="D6:E13" si="0">B6/B$13*100</f>
        <v>10.493827160493826</v>
      </c>
      <c r="E6" s="705">
        <f t="shared" si="0"/>
        <v>2.4691358024691357</v>
      </c>
    </row>
    <row r="7" spans="1:8" ht="12" customHeight="1" x14ac:dyDescent="0.2">
      <c r="A7" s="693" t="s">
        <v>1381</v>
      </c>
      <c r="B7" s="688">
        <v>87</v>
      </c>
      <c r="C7" s="693">
        <v>34</v>
      </c>
      <c r="D7" s="704">
        <f t="shared" si="0"/>
        <v>26.851851851851855</v>
      </c>
      <c r="E7" s="705">
        <f t="shared" si="0"/>
        <v>10.493827160493826</v>
      </c>
    </row>
    <row r="8" spans="1:8" ht="12" customHeight="1" x14ac:dyDescent="0.2">
      <c r="A8" s="693" t="s">
        <v>1382</v>
      </c>
      <c r="B8" s="688">
        <v>108</v>
      </c>
      <c r="C8" s="693">
        <v>88</v>
      </c>
      <c r="D8" s="704">
        <f t="shared" si="0"/>
        <v>33.333333333333329</v>
      </c>
      <c r="E8" s="705">
        <f t="shared" si="0"/>
        <v>27.160493827160494</v>
      </c>
    </row>
    <row r="9" spans="1:8" ht="12" customHeight="1" x14ac:dyDescent="0.2">
      <c r="A9" s="693" t="s">
        <v>1383</v>
      </c>
      <c r="B9" s="688">
        <v>74</v>
      </c>
      <c r="C9" s="693">
        <v>104</v>
      </c>
      <c r="D9" s="704">
        <f t="shared" si="0"/>
        <v>22.839506172839506</v>
      </c>
      <c r="E9" s="705">
        <f t="shared" si="0"/>
        <v>32.098765432098766</v>
      </c>
    </row>
    <row r="10" spans="1:8" ht="12" customHeight="1" x14ac:dyDescent="0.2">
      <c r="A10" s="693" t="s">
        <v>1384</v>
      </c>
      <c r="B10" s="688">
        <v>16</v>
      </c>
      <c r="C10" s="693">
        <v>49</v>
      </c>
      <c r="D10" s="704">
        <f t="shared" si="0"/>
        <v>4.9382716049382713</v>
      </c>
      <c r="E10" s="705">
        <f t="shared" si="0"/>
        <v>15.123456790123457</v>
      </c>
    </row>
    <row r="11" spans="1:8" ht="12" customHeight="1" x14ac:dyDescent="0.2">
      <c r="A11" s="693" t="s">
        <v>1385</v>
      </c>
      <c r="B11" s="688">
        <v>1</v>
      </c>
      <c r="C11" s="693">
        <v>20</v>
      </c>
      <c r="D11" s="704">
        <f t="shared" si="0"/>
        <v>0.30864197530864196</v>
      </c>
      <c r="E11" s="705">
        <f t="shared" si="0"/>
        <v>6.1728395061728394</v>
      </c>
    </row>
    <row r="12" spans="1:8" ht="12" customHeight="1" x14ac:dyDescent="0.2">
      <c r="A12" s="693" t="s">
        <v>1183</v>
      </c>
      <c r="B12" s="688">
        <v>3</v>
      </c>
      <c r="C12" s="693">
        <v>21</v>
      </c>
      <c r="D12" s="704">
        <f t="shared" si="0"/>
        <v>0.92592592592592582</v>
      </c>
      <c r="E12" s="705">
        <f t="shared" si="0"/>
        <v>6.481481481481481</v>
      </c>
    </row>
    <row r="13" spans="1:8" s="9" customFormat="1" ht="12" customHeight="1" x14ac:dyDescent="0.2">
      <c r="A13" s="706" t="s">
        <v>46</v>
      </c>
      <c r="B13" s="695">
        <v>324</v>
      </c>
      <c r="C13" s="706">
        <v>324</v>
      </c>
      <c r="D13" s="707">
        <f t="shared" si="0"/>
        <v>100</v>
      </c>
      <c r="E13" s="708">
        <f t="shared" si="0"/>
        <v>100</v>
      </c>
    </row>
    <row r="14" spans="1:8" s="9" customFormat="1" ht="12" customHeight="1" x14ac:dyDescent="0.2">
      <c r="A14" s="706" t="s">
        <v>1457</v>
      </c>
      <c r="B14" s="709">
        <v>32.646253028729681</v>
      </c>
      <c r="C14" s="707">
        <v>36.951200953428675</v>
      </c>
    </row>
    <row r="15" spans="1:8" x14ac:dyDescent="0.2">
      <c r="A15" s="595" t="s">
        <v>1319</v>
      </c>
      <c r="B15" s="626"/>
      <c r="C15" s="626"/>
    </row>
    <row r="16" spans="1:8" x14ac:dyDescent="0.2">
      <c r="A16" s="595"/>
      <c r="B16" s="626"/>
      <c r="C16" s="626"/>
    </row>
    <row r="17" spans="1:16" x14ac:dyDescent="0.2">
      <c r="A17" s="9"/>
      <c r="B17" s="626"/>
      <c r="C17" s="626"/>
    </row>
    <row r="18" spans="1:16" ht="27" customHeight="1" x14ac:dyDescent="0.25">
      <c r="A18" s="974" t="s">
        <v>2073</v>
      </c>
      <c r="B18" s="974"/>
      <c r="C18" s="974"/>
      <c r="D18" s="974"/>
      <c r="E18" s="974"/>
      <c r="F18" s="974"/>
      <c r="G18" s="974"/>
      <c r="H18" s="974"/>
    </row>
    <row r="20" spans="1:16" ht="17.45" customHeight="1" x14ac:dyDescent="0.2">
      <c r="A20" s="628" t="s">
        <v>1458</v>
      </c>
      <c r="B20" s="628" t="s">
        <v>1249</v>
      </c>
      <c r="D20" s="975" t="s">
        <v>1459</v>
      </c>
      <c r="E20" s="975"/>
      <c r="F20" s="628" t="s">
        <v>1249</v>
      </c>
    </row>
    <row r="21" spans="1:16" ht="12" customHeight="1" x14ac:dyDescent="0.2">
      <c r="A21" s="701" t="s">
        <v>1548</v>
      </c>
      <c r="B21" s="688">
        <v>181</v>
      </c>
      <c r="D21" s="1004" t="s">
        <v>1545</v>
      </c>
      <c r="E21" s="1005"/>
      <c r="F21" s="693">
        <v>181</v>
      </c>
    </row>
    <row r="22" spans="1:16" ht="12" customHeight="1" x14ac:dyDescent="0.2">
      <c r="A22" s="701" t="s">
        <v>1549</v>
      </c>
      <c r="B22" s="688">
        <v>93</v>
      </c>
      <c r="D22" s="1006" t="s">
        <v>1544</v>
      </c>
      <c r="E22" s="1007"/>
      <c r="F22" s="693">
        <v>85</v>
      </c>
    </row>
    <row r="23" spans="1:16" ht="12" customHeight="1" x14ac:dyDescent="0.2">
      <c r="A23" s="701" t="s">
        <v>1547</v>
      </c>
      <c r="B23" s="688">
        <v>43</v>
      </c>
      <c r="D23" s="1006" t="s">
        <v>1547</v>
      </c>
      <c r="E23" s="1007"/>
      <c r="F23" s="693">
        <v>35</v>
      </c>
    </row>
    <row r="24" spans="1:16" ht="12" customHeight="1" x14ac:dyDescent="0.2">
      <c r="A24" s="701" t="s">
        <v>1550</v>
      </c>
      <c r="B24" s="688">
        <v>7</v>
      </c>
      <c r="D24" s="1006" t="s">
        <v>1183</v>
      </c>
      <c r="E24" s="1007"/>
      <c r="F24" s="693">
        <v>21</v>
      </c>
    </row>
    <row r="25" spans="1:16" ht="12" customHeight="1" x14ac:dyDescent="0.2">
      <c r="A25" s="693" t="s">
        <v>1183</v>
      </c>
      <c r="B25" s="688">
        <v>3</v>
      </c>
      <c r="D25" s="1006" t="s">
        <v>1546</v>
      </c>
      <c r="E25" s="1007"/>
      <c r="F25" s="693">
        <v>2</v>
      </c>
    </row>
    <row r="26" spans="1:16" s="9" customFormat="1" ht="12" customHeight="1" x14ac:dyDescent="0.2">
      <c r="A26" s="706" t="s">
        <v>46</v>
      </c>
      <c r="B26" s="695">
        <v>324</v>
      </c>
      <c r="D26" s="1008" t="s">
        <v>46</v>
      </c>
      <c r="E26" s="1009"/>
      <c r="F26" s="706">
        <v>324</v>
      </c>
    </row>
    <row r="27" spans="1:16" x14ac:dyDescent="0.2">
      <c r="A27" s="595" t="s">
        <v>1319</v>
      </c>
    </row>
    <row r="28" spans="1:16" x14ac:dyDescent="0.2">
      <c r="A28" s="595"/>
    </row>
    <row r="30" spans="1:16" s="4" customFormat="1" ht="31.5" customHeight="1" x14ac:dyDescent="0.25">
      <c r="A30" s="974" t="s">
        <v>1816</v>
      </c>
      <c r="B30" s="974"/>
      <c r="C30" s="974"/>
      <c r="D30" s="974"/>
      <c r="E30" s="974"/>
      <c r="F30" s="974"/>
      <c r="G30" s="974"/>
      <c r="H30" s="974"/>
      <c r="K30" s="1"/>
      <c r="L30" s="1"/>
      <c r="M30" s="1"/>
      <c r="N30" s="1"/>
      <c r="O30" s="1"/>
      <c r="P30" s="1"/>
    </row>
    <row r="31" spans="1:16" s="4" customFormat="1" ht="15" x14ac:dyDescent="0.25">
      <c r="K31" s="1"/>
      <c r="L31" s="1"/>
      <c r="M31" s="1"/>
      <c r="N31" s="1"/>
      <c r="O31" s="1"/>
      <c r="P31" s="1"/>
    </row>
    <row r="32" spans="1:16" s="293" customFormat="1" ht="16.5" customHeight="1" x14ac:dyDescent="0.2">
      <c r="A32" s="975" t="s">
        <v>1460</v>
      </c>
      <c r="B32" s="975"/>
      <c r="D32" s="975" t="s">
        <v>1461</v>
      </c>
      <c r="E32" s="975"/>
      <c r="F32" s="975"/>
    </row>
    <row r="33" spans="1:6" ht="16.5" customHeight="1" x14ac:dyDescent="0.2">
      <c r="A33" s="628" t="s">
        <v>1462</v>
      </c>
      <c r="B33" s="628" t="s">
        <v>1249</v>
      </c>
      <c r="D33" s="975" t="s">
        <v>1462</v>
      </c>
      <c r="E33" s="975"/>
      <c r="F33" s="628" t="s">
        <v>1249</v>
      </c>
    </row>
    <row r="34" spans="1:6" ht="12" customHeight="1" x14ac:dyDescent="0.2">
      <c r="A34" s="693" t="s">
        <v>382</v>
      </c>
      <c r="B34" s="688">
        <v>195</v>
      </c>
      <c r="D34" s="1001" t="s">
        <v>382</v>
      </c>
      <c r="E34" s="1002"/>
      <c r="F34" s="693">
        <v>205</v>
      </c>
    </row>
    <row r="35" spans="1:6" ht="12" customHeight="1" x14ac:dyDescent="0.2">
      <c r="A35" s="693" t="s">
        <v>288</v>
      </c>
      <c r="B35" s="688">
        <v>23</v>
      </c>
      <c r="D35" s="999" t="s">
        <v>288</v>
      </c>
      <c r="E35" s="1000"/>
      <c r="F35" s="693">
        <v>17</v>
      </c>
    </row>
    <row r="36" spans="1:6" ht="12" customHeight="1" x14ac:dyDescent="0.2">
      <c r="A36" s="693" t="s">
        <v>292</v>
      </c>
      <c r="B36" s="688">
        <v>18</v>
      </c>
      <c r="D36" s="999" t="s">
        <v>292</v>
      </c>
      <c r="E36" s="1000"/>
      <c r="F36" s="693">
        <v>16</v>
      </c>
    </row>
    <row r="37" spans="1:6" ht="12" customHeight="1" x14ac:dyDescent="0.2">
      <c r="A37" s="693" t="s">
        <v>290</v>
      </c>
      <c r="B37" s="688">
        <v>16</v>
      </c>
      <c r="D37" s="999" t="s">
        <v>290</v>
      </c>
      <c r="E37" s="1000"/>
      <c r="F37" s="693">
        <v>13</v>
      </c>
    </row>
    <row r="38" spans="1:6" ht="12" customHeight="1" x14ac:dyDescent="0.2">
      <c r="A38" s="693" t="s">
        <v>289</v>
      </c>
      <c r="B38" s="688">
        <v>15</v>
      </c>
      <c r="D38" s="999" t="s">
        <v>289</v>
      </c>
      <c r="E38" s="1000"/>
      <c r="F38" s="693">
        <v>8</v>
      </c>
    </row>
    <row r="39" spans="1:6" ht="12" customHeight="1" x14ac:dyDescent="0.2">
      <c r="A39" s="693" t="s">
        <v>291</v>
      </c>
      <c r="B39" s="688">
        <v>7</v>
      </c>
      <c r="D39" s="999" t="s">
        <v>291</v>
      </c>
      <c r="E39" s="1000"/>
      <c r="F39" s="693">
        <v>6</v>
      </c>
    </row>
    <row r="40" spans="1:6" ht="12" customHeight="1" x14ac:dyDescent="0.2">
      <c r="A40" s="693" t="s">
        <v>294</v>
      </c>
      <c r="B40" s="688">
        <v>4</v>
      </c>
      <c r="D40" s="999" t="s">
        <v>298</v>
      </c>
      <c r="E40" s="1000"/>
      <c r="F40" s="693">
        <v>4</v>
      </c>
    </row>
    <row r="41" spans="1:6" ht="12" customHeight="1" x14ac:dyDescent="0.2">
      <c r="A41" s="693" t="s">
        <v>1454</v>
      </c>
      <c r="B41" s="688">
        <v>4</v>
      </c>
      <c r="D41" s="999" t="s">
        <v>294</v>
      </c>
      <c r="E41" s="1000"/>
      <c r="F41" s="693">
        <v>4</v>
      </c>
    </row>
    <row r="42" spans="1:6" ht="12" customHeight="1" x14ac:dyDescent="0.2">
      <c r="A42" s="693" t="s">
        <v>299</v>
      </c>
      <c r="B42" s="688">
        <v>4</v>
      </c>
      <c r="D42" s="999" t="s">
        <v>309</v>
      </c>
      <c r="E42" s="1000"/>
      <c r="F42" s="693">
        <v>3</v>
      </c>
    </row>
    <row r="43" spans="1:6" ht="12" customHeight="1" x14ac:dyDescent="0.2">
      <c r="A43" s="693" t="s">
        <v>298</v>
      </c>
      <c r="B43" s="688">
        <v>4</v>
      </c>
      <c r="D43" s="999" t="s">
        <v>295</v>
      </c>
      <c r="E43" s="1000"/>
      <c r="F43" s="693">
        <v>3</v>
      </c>
    </row>
    <row r="44" spans="1:6" ht="12" customHeight="1" x14ac:dyDescent="0.2">
      <c r="A44" s="693" t="s">
        <v>293</v>
      </c>
      <c r="B44" s="688">
        <v>3</v>
      </c>
      <c r="D44" s="999" t="s">
        <v>297</v>
      </c>
      <c r="E44" s="1000"/>
      <c r="F44" s="693">
        <v>2</v>
      </c>
    </row>
    <row r="45" spans="1:6" ht="12" customHeight="1" x14ac:dyDescent="0.2">
      <c r="A45" s="693" t="s">
        <v>327</v>
      </c>
      <c r="B45" s="688">
        <v>3</v>
      </c>
      <c r="D45" s="999" t="s">
        <v>1314</v>
      </c>
      <c r="E45" s="1000"/>
      <c r="F45" s="693">
        <v>2</v>
      </c>
    </row>
    <row r="46" spans="1:6" ht="12" customHeight="1" x14ac:dyDescent="0.2">
      <c r="A46" s="693" t="s">
        <v>297</v>
      </c>
      <c r="B46" s="688">
        <v>3</v>
      </c>
      <c r="D46" s="999" t="s">
        <v>293</v>
      </c>
      <c r="E46" s="1000"/>
      <c r="F46" s="693">
        <v>2</v>
      </c>
    </row>
    <row r="47" spans="1:6" ht="12" customHeight="1" x14ac:dyDescent="0.2">
      <c r="A47" s="693" t="s">
        <v>304</v>
      </c>
      <c r="B47" s="688">
        <v>2</v>
      </c>
      <c r="D47" s="999" t="s">
        <v>358</v>
      </c>
      <c r="E47" s="1000"/>
      <c r="F47" s="693">
        <v>2</v>
      </c>
    </row>
    <row r="48" spans="1:6" ht="12" customHeight="1" x14ac:dyDescent="0.2">
      <c r="A48" s="693" t="s">
        <v>305</v>
      </c>
      <c r="B48" s="688">
        <v>2</v>
      </c>
      <c r="D48" s="999" t="s">
        <v>299</v>
      </c>
      <c r="E48" s="1000"/>
      <c r="F48" s="693">
        <v>2</v>
      </c>
    </row>
    <row r="49" spans="1:6" ht="12" customHeight="1" x14ac:dyDescent="0.2">
      <c r="A49" s="693" t="s">
        <v>1455</v>
      </c>
      <c r="B49" s="688">
        <v>2</v>
      </c>
      <c r="D49" s="999" t="s">
        <v>304</v>
      </c>
      <c r="E49" s="1000"/>
      <c r="F49" s="693">
        <v>2</v>
      </c>
    </row>
    <row r="50" spans="1:6" ht="12" customHeight="1" x14ac:dyDescent="0.2">
      <c r="A50" s="693" t="s">
        <v>295</v>
      </c>
      <c r="B50" s="688">
        <v>2</v>
      </c>
      <c r="D50" s="999" t="s">
        <v>1183</v>
      </c>
      <c r="E50" s="1000"/>
      <c r="F50" s="688">
        <f>F51-SUM(F34:F49)</f>
        <v>33</v>
      </c>
    </row>
    <row r="51" spans="1:6" ht="12" customHeight="1" x14ac:dyDescent="0.2">
      <c r="A51" s="693" t="s">
        <v>308</v>
      </c>
      <c r="B51" s="688">
        <v>2</v>
      </c>
      <c r="D51" s="999" t="s">
        <v>46</v>
      </c>
      <c r="E51" s="1000"/>
      <c r="F51" s="706">
        <v>324</v>
      </c>
    </row>
    <row r="52" spans="1:6" ht="12" customHeight="1" x14ac:dyDescent="0.2">
      <c r="A52" s="693" t="s">
        <v>1582</v>
      </c>
      <c r="B52" s="688">
        <f>B53-SUM(B34:B51)</f>
        <v>15</v>
      </c>
    </row>
    <row r="53" spans="1:6" ht="12" customHeight="1" x14ac:dyDescent="0.2">
      <c r="A53" s="693" t="s">
        <v>46</v>
      </c>
      <c r="B53" s="695">
        <v>324</v>
      </c>
    </row>
    <row r="54" spans="1:6" ht="12" customHeight="1" x14ac:dyDescent="0.2">
      <c r="A54" s="595" t="s">
        <v>1319</v>
      </c>
      <c r="B54" s="593"/>
      <c r="D54" s="593"/>
      <c r="E54" s="593"/>
      <c r="F54" s="593"/>
    </row>
    <row r="55" spans="1:6" ht="12" customHeight="1" x14ac:dyDescent="0.2"/>
    <row r="56" spans="1:6" ht="12" customHeight="1" x14ac:dyDescent="0.2"/>
    <row r="57" spans="1:6" ht="12" customHeight="1" x14ac:dyDescent="0.2"/>
    <row r="58" spans="1:6" ht="12" customHeight="1" x14ac:dyDescent="0.2"/>
    <row r="59" spans="1:6" ht="12" customHeight="1" x14ac:dyDescent="0.2"/>
    <row r="60" spans="1:6" ht="12" customHeight="1" x14ac:dyDescent="0.2"/>
    <row r="61" spans="1:6" ht="12" customHeight="1" x14ac:dyDescent="0.2"/>
    <row r="62" spans="1:6" ht="12" customHeight="1" x14ac:dyDescent="0.2"/>
    <row r="63" spans="1:6" ht="12" customHeight="1" x14ac:dyDescent="0.2"/>
    <row r="64" spans="1:6" ht="12" customHeight="1" x14ac:dyDescent="0.2"/>
    <row r="65" spans="1:6" ht="12" customHeight="1" x14ac:dyDescent="0.2"/>
    <row r="66" spans="1:6" s="593" customFormat="1" x14ac:dyDescent="0.2">
      <c r="A66" s="1"/>
      <c r="B66" s="1"/>
      <c r="D66" s="1"/>
      <c r="E66" s="1"/>
      <c r="F66" s="1"/>
    </row>
  </sheetData>
  <sortState xmlns:xlrd2="http://schemas.microsoft.com/office/spreadsheetml/2017/richdata2" ref="D21:F25">
    <sortCondition descending="1" ref="F21:F25"/>
  </sortState>
  <mergeCells count="34">
    <mergeCell ref="A3:A4"/>
    <mergeCell ref="A32:B32"/>
    <mergeCell ref="D20:E20"/>
    <mergeCell ref="D32:F32"/>
    <mergeCell ref="D21:E21"/>
    <mergeCell ref="D22:E22"/>
    <mergeCell ref="D23:E23"/>
    <mergeCell ref="D24:E24"/>
    <mergeCell ref="D25:E25"/>
    <mergeCell ref="D26:E26"/>
    <mergeCell ref="A18:H18"/>
    <mergeCell ref="A30:H30"/>
    <mergeCell ref="D37:E37"/>
    <mergeCell ref="D38:E38"/>
    <mergeCell ref="D39:E39"/>
    <mergeCell ref="D33:E33"/>
    <mergeCell ref="B3:C3"/>
    <mergeCell ref="D3:E3"/>
    <mergeCell ref="A1:H1"/>
    <mergeCell ref="D50:E50"/>
    <mergeCell ref="D51:E51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9"/>
  <sheetViews>
    <sheetView workbookViewId="0">
      <selection activeCell="A26" activeCellId="1" sqref="A1:I1 A26:I26"/>
    </sheetView>
  </sheetViews>
  <sheetFormatPr defaultRowHeight="12.75" x14ac:dyDescent="0.2"/>
  <cols>
    <col min="1" max="1" width="19.5703125" customWidth="1"/>
    <col min="2" max="2" width="6.28515625" customWidth="1"/>
    <col min="4" max="4" width="19.5703125" customWidth="1"/>
    <col min="5" max="5" width="6.28515625" customWidth="1"/>
  </cols>
  <sheetData>
    <row r="1" spans="1:7" ht="30.75" customHeight="1" x14ac:dyDescent="0.2">
      <c r="A1" s="990" t="s">
        <v>1817</v>
      </c>
      <c r="B1" s="990"/>
      <c r="C1" s="990"/>
      <c r="D1" s="990"/>
      <c r="E1" s="990"/>
      <c r="F1" s="990"/>
      <c r="G1" s="990"/>
    </row>
    <row r="2" spans="1:7" x14ac:dyDescent="0.2">
      <c r="A2" s="1"/>
      <c r="B2" s="1"/>
      <c r="C2" s="1"/>
      <c r="D2" s="1"/>
      <c r="E2" s="1"/>
    </row>
    <row r="3" spans="1:7" ht="23.25" customHeight="1" x14ac:dyDescent="0.2">
      <c r="A3" s="446" t="s">
        <v>133</v>
      </c>
      <c r="B3" s="446" t="s">
        <v>1040</v>
      </c>
      <c r="C3" s="1"/>
      <c r="D3" s="446" t="s">
        <v>132</v>
      </c>
      <c r="E3" s="446" t="s">
        <v>1040</v>
      </c>
    </row>
    <row r="4" spans="1:7" x14ac:dyDescent="0.2">
      <c r="A4" s="517" t="s">
        <v>1410</v>
      </c>
      <c r="B4" s="518">
        <v>4</v>
      </c>
      <c r="C4" s="1"/>
      <c r="D4" s="481" t="s">
        <v>1388</v>
      </c>
      <c r="E4" s="482">
        <v>8</v>
      </c>
    </row>
    <row r="5" spans="1:7" x14ac:dyDescent="0.2">
      <c r="A5" s="481" t="s">
        <v>1411</v>
      </c>
      <c r="B5" s="482">
        <v>4</v>
      </c>
      <c r="C5" s="1"/>
      <c r="D5" s="481" t="s">
        <v>1389</v>
      </c>
      <c r="E5" s="482">
        <v>6</v>
      </c>
    </row>
    <row r="6" spans="1:7" x14ac:dyDescent="0.2">
      <c r="A6" s="481" t="s">
        <v>1412</v>
      </c>
      <c r="B6" s="482">
        <v>4</v>
      </c>
      <c r="C6" s="1"/>
      <c r="D6" s="481" t="s">
        <v>1390</v>
      </c>
      <c r="E6" s="482">
        <v>5</v>
      </c>
    </row>
    <row r="7" spans="1:7" x14ac:dyDescent="0.2">
      <c r="A7" s="481" t="s">
        <v>1413</v>
      </c>
      <c r="B7" s="482">
        <v>3</v>
      </c>
      <c r="C7" s="1"/>
      <c r="D7" s="481" t="s">
        <v>1391</v>
      </c>
      <c r="E7" s="482">
        <v>4</v>
      </c>
    </row>
    <row r="8" spans="1:7" x14ac:dyDescent="0.2">
      <c r="A8" s="481" t="s">
        <v>1414</v>
      </c>
      <c r="B8" s="482">
        <v>3</v>
      </c>
      <c r="C8" s="1"/>
      <c r="D8" s="481" t="s">
        <v>1392</v>
      </c>
      <c r="E8" s="482">
        <v>4</v>
      </c>
    </row>
    <row r="9" spans="1:7" x14ac:dyDescent="0.2">
      <c r="A9" s="481" t="s">
        <v>1415</v>
      </c>
      <c r="B9" s="482">
        <v>3</v>
      </c>
      <c r="C9" s="1"/>
      <c r="D9" s="481" t="s">
        <v>1393</v>
      </c>
      <c r="E9" s="482">
        <v>3</v>
      </c>
    </row>
    <row r="10" spans="1:7" x14ac:dyDescent="0.2">
      <c r="A10" s="481" t="s">
        <v>1416</v>
      </c>
      <c r="B10" s="482">
        <v>3</v>
      </c>
      <c r="C10" s="1"/>
      <c r="D10" s="481" t="s">
        <v>1394</v>
      </c>
      <c r="E10" s="482">
        <v>2</v>
      </c>
    </row>
    <row r="11" spans="1:7" x14ac:dyDescent="0.2">
      <c r="A11" s="481" t="s">
        <v>1417</v>
      </c>
      <c r="B11" s="482">
        <v>3</v>
      </c>
      <c r="C11" s="1"/>
      <c r="D11" s="481" t="s">
        <v>1395</v>
      </c>
      <c r="E11" s="482">
        <v>2</v>
      </c>
    </row>
    <row r="12" spans="1:7" x14ac:dyDescent="0.2">
      <c r="A12" s="481" t="s">
        <v>1418</v>
      </c>
      <c r="B12" s="482">
        <v>3</v>
      </c>
      <c r="C12" s="1"/>
      <c r="D12" s="481" t="s">
        <v>1396</v>
      </c>
      <c r="E12" s="482">
        <v>2</v>
      </c>
    </row>
    <row r="13" spans="1:7" x14ac:dyDescent="0.2">
      <c r="A13" s="481" t="s">
        <v>1419</v>
      </c>
      <c r="B13" s="482">
        <v>2</v>
      </c>
      <c r="C13" s="1"/>
      <c r="D13" s="481" t="s">
        <v>1397</v>
      </c>
      <c r="E13" s="482">
        <v>2</v>
      </c>
    </row>
    <row r="14" spans="1:7" x14ac:dyDescent="0.2">
      <c r="A14" s="481" t="s">
        <v>1420</v>
      </c>
      <c r="B14" s="482">
        <v>2</v>
      </c>
      <c r="C14" s="1"/>
      <c r="D14" s="481" t="s">
        <v>1398</v>
      </c>
      <c r="E14" s="482">
        <v>2</v>
      </c>
    </row>
    <row r="15" spans="1:7" x14ac:dyDescent="0.2">
      <c r="A15" s="481" t="s">
        <v>1421</v>
      </c>
      <c r="B15" s="482">
        <v>2</v>
      </c>
      <c r="C15" s="1"/>
      <c r="D15" s="481" t="s">
        <v>1399</v>
      </c>
      <c r="E15" s="482">
        <v>2</v>
      </c>
    </row>
    <row r="16" spans="1:7" x14ac:dyDescent="0.2">
      <c r="A16" s="481" t="s">
        <v>1422</v>
      </c>
      <c r="B16" s="482">
        <v>2</v>
      </c>
      <c r="C16" s="1"/>
      <c r="D16" s="481" t="s">
        <v>1400</v>
      </c>
      <c r="E16" s="482">
        <v>2</v>
      </c>
    </row>
    <row r="17" spans="1:5" x14ac:dyDescent="0.2">
      <c r="A17" s="481" t="s">
        <v>1423</v>
      </c>
      <c r="B17" s="482">
        <v>2</v>
      </c>
      <c r="D17" s="481" t="s">
        <v>1401</v>
      </c>
      <c r="E17" s="482">
        <v>2</v>
      </c>
    </row>
    <row r="18" spans="1:5" x14ac:dyDescent="0.2">
      <c r="A18" s="481" t="s">
        <v>1424</v>
      </c>
      <c r="B18" s="482">
        <v>2</v>
      </c>
      <c r="D18" s="481" t="s">
        <v>1402</v>
      </c>
      <c r="E18" s="482">
        <v>2</v>
      </c>
    </row>
    <row r="19" spans="1:5" x14ac:dyDescent="0.2">
      <c r="A19" s="481" t="s">
        <v>1425</v>
      </c>
      <c r="B19" s="482">
        <v>2</v>
      </c>
      <c r="D19" s="481" t="s">
        <v>1403</v>
      </c>
      <c r="E19" s="482">
        <v>2</v>
      </c>
    </row>
    <row r="20" spans="1:5" x14ac:dyDescent="0.2">
      <c r="A20" s="481" t="s">
        <v>1426</v>
      </c>
      <c r="B20" s="482">
        <v>2</v>
      </c>
      <c r="D20" s="481" t="s">
        <v>1404</v>
      </c>
      <c r="E20" s="482">
        <v>2</v>
      </c>
    </row>
    <row r="21" spans="1:5" x14ac:dyDescent="0.2">
      <c r="A21" s="481" t="s">
        <v>1427</v>
      </c>
      <c r="B21" s="482">
        <v>2</v>
      </c>
      <c r="D21" s="481" t="s">
        <v>1405</v>
      </c>
      <c r="E21" s="482">
        <v>2</v>
      </c>
    </row>
    <row r="22" spans="1:5" x14ac:dyDescent="0.2">
      <c r="A22" s="481" t="s">
        <v>1428</v>
      </c>
      <c r="B22" s="482">
        <v>2</v>
      </c>
      <c r="D22" s="481" t="s">
        <v>1406</v>
      </c>
      <c r="E22" s="482">
        <v>2</v>
      </c>
    </row>
    <row r="23" spans="1:5" x14ac:dyDescent="0.2">
      <c r="A23" s="481" t="s">
        <v>1429</v>
      </c>
      <c r="B23" s="482">
        <v>2</v>
      </c>
      <c r="D23" s="481" t="s">
        <v>1407</v>
      </c>
      <c r="E23" s="482">
        <v>2</v>
      </c>
    </row>
    <row r="24" spans="1:5" x14ac:dyDescent="0.2">
      <c r="A24" s="481" t="s">
        <v>1430</v>
      </c>
      <c r="B24" s="482">
        <v>2</v>
      </c>
      <c r="D24" s="481" t="s">
        <v>1408</v>
      </c>
      <c r="E24" s="482">
        <v>2</v>
      </c>
    </row>
    <row r="25" spans="1:5" x14ac:dyDescent="0.2">
      <c r="A25" s="481" t="s">
        <v>1431</v>
      </c>
      <c r="B25" s="482">
        <v>2</v>
      </c>
      <c r="D25" s="481" t="s">
        <v>1409</v>
      </c>
      <c r="E25" s="482">
        <v>2</v>
      </c>
    </row>
    <row r="26" spans="1:5" x14ac:dyDescent="0.2">
      <c r="A26" s="481" t="s">
        <v>1432</v>
      </c>
      <c r="B26" s="482">
        <v>2</v>
      </c>
    </row>
    <row r="27" spans="1:5" x14ac:dyDescent="0.2">
      <c r="A27" s="481" t="s">
        <v>1433</v>
      </c>
      <c r="B27" s="482">
        <v>2</v>
      </c>
    </row>
    <row r="28" spans="1:5" x14ac:dyDescent="0.2">
      <c r="A28" s="481" t="s">
        <v>1434</v>
      </c>
      <c r="B28" s="482">
        <v>2</v>
      </c>
    </row>
    <row r="29" spans="1:5" x14ac:dyDescent="0.2">
      <c r="A29" s="595" t="s">
        <v>1319</v>
      </c>
    </row>
  </sheetData>
  <sortState xmlns:xlrd2="http://schemas.microsoft.com/office/spreadsheetml/2017/richdata2" ref="D10:E25">
    <sortCondition descending="1" ref="E10:E25"/>
  </sortState>
  <mergeCells count="1">
    <mergeCell ref="A1:G1"/>
  </mergeCells>
  <pageMargins left="0.78740157480314965" right="0.78740157480314965" top="1.0629921259842521" bottom="1.0629921259842521" header="0.78740157480314965" footer="0.7874015748031496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2"/>
  <sheetViews>
    <sheetView topLeftCell="A19" workbookViewId="0">
      <selection activeCell="A26" activeCellId="1" sqref="A1:I1 A26:I26"/>
    </sheetView>
  </sheetViews>
  <sheetFormatPr defaultColWidth="8.85546875" defaultRowHeight="12.75" x14ac:dyDescent="0.2"/>
  <cols>
    <col min="1" max="1" width="12.5703125" style="1" customWidth="1"/>
    <col min="2" max="7" width="11.28515625" style="1" customWidth="1"/>
    <col min="8" max="16384" width="8.85546875" style="1"/>
  </cols>
  <sheetData>
    <row r="1" spans="1:8" ht="27.75" customHeight="1" x14ac:dyDescent="0.25">
      <c r="A1" s="974" t="s">
        <v>1818</v>
      </c>
      <c r="B1" s="974"/>
      <c r="C1" s="974"/>
      <c r="D1" s="974"/>
      <c r="E1" s="974"/>
      <c r="F1" s="974"/>
      <c r="G1" s="974"/>
      <c r="H1" s="974"/>
    </row>
    <row r="3" spans="1:8" s="195" customFormat="1" ht="20.25" customHeight="1" x14ac:dyDescent="0.2">
      <c r="A3" s="679" t="s">
        <v>1273</v>
      </c>
      <c r="B3" s="679" t="s">
        <v>146</v>
      </c>
      <c r="C3" s="679" t="s">
        <v>1044</v>
      </c>
      <c r="D3" s="679" t="s">
        <v>147</v>
      </c>
      <c r="E3" s="679" t="s">
        <v>1044</v>
      </c>
      <c r="F3" s="679" t="s">
        <v>338</v>
      </c>
      <c r="G3" s="679" t="s">
        <v>1044</v>
      </c>
    </row>
    <row r="4" spans="1:8" ht="15" customHeight="1" x14ac:dyDescent="0.2">
      <c r="A4" s="693" t="s">
        <v>1435</v>
      </c>
      <c r="B4" s="688">
        <v>0</v>
      </c>
      <c r="C4" s="704">
        <f>B4/B$13*100</f>
        <v>0</v>
      </c>
      <c r="D4" s="693">
        <v>0</v>
      </c>
      <c r="E4" s="710">
        <f>D4/D$13*100</f>
        <v>0</v>
      </c>
      <c r="F4" s="693">
        <v>0</v>
      </c>
      <c r="G4" s="704">
        <f>F4/F$13*100</f>
        <v>0</v>
      </c>
    </row>
    <row r="5" spans="1:8" ht="15" customHeight="1" x14ac:dyDescent="0.2">
      <c r="A5" s="693" t="s">
        <v>1436</v>
      </c>
      <c r="B5" s="688">
        <v>1</v>
      </c>
      <c r="C5" s="704">
        <f t="shared" ref="C5:C12" si="0">B5/B$13*100</f>
        <v>0.31545741324921134</v>
      </c>
      <c r="D5" s="693">
        <v>1</v>
      </c>
      <c r="E5" s="710">
        <f t="shared" ref="E5:G12" si="1">D5/D$13*100</f>
        <v>0.3105590062111801</v>
      </c>
      <c r="F5" s="693">
        <v>2</v>
      </c>
      <c r="G5" s="704">
        <f t="shared" si="1"/>
        <v>0.3129890453834116</v>
      </c>
    </row>
    <row r="6" spans="1:8" ht="15" customHeight="1" x14ac:dyDescent="0.2">
      <c r="A6" s="693" t="s">
        <v>1437</v>
      </c>
      <c r="B6" s="688">
        <v>5</v>
      </c>
      <c r="C6" s="704">
        <f t="shared" si="0"/>
        <v>1.5772870662460567</v>
      </c>
      <c r="D6" s="693">
        <v>2</v>
      </c>
      <c r="E6" s="710">
        <f t="shared" si="1"/>
        <v>0.6211180124223602</v>
      </c>
      <c r="F6" s="693">
        <v>7</v>
      </c>
      <c r="G6" s="704">
        <f t="shared" si="1"/>
        <v>1.0954616588419406</v>
      </c>
    </row>
    <row r="7" spans="1:8" ht="15" customHeight="1" x14ac:dyDescent="0.2">
      <c r="A7" s="693" t="s">
        <v>1438</v>
      </c>
      <c r="B7" s="688">
        <v>5</v>
      </c>
      <c r="C7" s="704">
        <f t="shared" si="0"/>
        <v>1.5772870662460567</v>
      </c>
      <c r="D7" s="693">
        <v>5</v>
      </c>
      <c r="E7" s="710">
        <f t="shared" si="1"/>
        <v>1.5527950310559007</v>
      </c>
      <c r="F7" s="693">
        <v>10</v>
      </c>
      <c r="G7" s="704">
        <f t="shared" si="1"/>
        <v>1.5649452269170578</v>
      </c>
    </row>
    <row r="8" spans="1:8" ht="15" customHeight="1" x14ac:dyDescent="0.2">
      <c r="A8" s="693" t="s">
        <v>1439</v>
      </c>
      <c r="B8" s="688">
        <v>15</v>
      </c>
      <c r="C8" s="704">
        <f t="shared" si="0"/>
        <v>4.7318611987381702</v>
      </c>
      <c r="D8" s="693">
        <v>9</v>
      </c>
      <c r="E8" s="710">
        <f t="shared" si="1"/>
        <v>2.7950310559006213</v>
      </c>
      <c r="F8" s="693">
        <v>24</v>
      </c>
      <c r="G8" s="704">
        <f t="shared" si="1"/>
        <v>3.755868544600939</v>
      </c>
    </row>
    <row r="9" spans="1:8" ht="15" customHeight="1" x14ac:dyDescent="0.2">
      <c r="A9" s="693" t="s">
        <v>1440</v>
      </c>
      <c r="B9" s="688">
        <v>28</v>
      </c>
      <c r="C9" s="704">
        <f t="shared" si="0"/>
        <v>8.8328075709779181</v>
      </c>
      <c r="D9" s="693">
        <v>14</v>
      </c>
      <c r="E9" s="710">
        <f t="shared" si="1"/>
        <v>4.3478260869565215</v>
      </c>
      <c r="F9" s="693">
        <v>42</v>
      </c>
      <c r="G9" s="704">
        <f t="shared" si="1"/>
        <v>6.5727699530516439</v>
      </c>
    </row>
    <row r="10" spans="1:8" ht="15" customHeight="1" x14ac:dyDescent="0.2">
      <c r="A10" s="693" t="s">
        <v>1441</v>
      </c>
      <c r="B10" s="688">
        <v>62</v>
      </c>
      <c r="C10" s="704">
        <f t="shared" si="0"/>
        <v>19.558359621451103</v>
      </c>
      <c r="D10" s="693">
        <v>55</v>
      </c>
      <c r="E10" s="710">
        <f t="shared" si="1"/>
        <v>17.080745341614907</v>
      </c>
      <c r="F10" s="693">
        <v>117</v>
      </c>
      <c r="G10" s="704">
        <f t="shared" si="1"/>
        <v>18.30985915492958</v>
      </c>
    </row>
    <row r="11" spans="1:8" ht="15" customHeight="1" x14ac:dyDescent="0.2">
      <c r="A11" s="693" t="s">
        <v>1442</v>
      </c>
      <c r="B11" s="688">
        <v>134</v>
      </c>
      <c r="C11" s="704">
        <f t="shared" si="0"/>
        <v>42.271293375394322</v>
      </c>
      <c r="D11" s="693">
        <v>110</v>
      </c>
      <c r="E11" s="710">
        <f t="shared" si="1"/>
        <v>34.161490683229815</v>
      </c>
      <c r="F11" s="693">
        <v>244</v>
      </c>
      <c r="G11" s="704">
        <f t="shared" si="1"/>
        <v>38.184663536776213</v>
      </c>
    </row>
    <row r="12" spans="1:8" ht="15" customHeight="1" x14ac:dyDescent="0.2">
      <c r="A12" s="693" t="s">
        <v>1443</v>
      </c>
      <c r="B12" s="688">
        <v>67</v>
      </c>
      <c r="C12" s="704">
        <f t="shared" si="0"/>
        <v>21.135646687697161</v>
      </c>
      <c r="D12" s="693">
        <v>126</v>
      </c>
      <c r="E12" s="710">
        <f t="shared" si="1"/>
        <v>39.130434782608695</v>
      </c>
      <c r="F12" s="693">
        <v>193</v>
      </c>
      <c r="G12" s="704">
        <f t="shared" si="1"/>
        <v>30.203442879499214</v>
      </c>
    </row>
    <row r="13" spans="1:8" s="9" customFormat="1" ht="15" customHeight="1" x14ac:dyDescent="0.2">
      <c r="A13" s="706" t="s">
        <v>494</v>
      </c>
      <c r="B13" s="695">
        <f>SUM(B4:B12)</f>
        <v>317</v>
      </c>
      <c r="C13" s="707">
        <f t="shared" ref="C13:G13" si="2">SUM(C4:C12)</f>
        <v>100</v>
      </c>
      <c r="D13" s="706">
        <f t="shared" si="2"/>
        <v>322</v>
      </c>
      <c r="E13" s="709">
        <f t="shared" si="2"/>
        <v>100</v>
      </c>
      <c r="F13" s="706">
        <f t="shared" si="2"/>
        <v>639</v>
      </c>
      <c r="G13" s="707">
        <f t="shared" si="2"/>
        <v>100</v>
      </c>
    </row>
    <row r="14" spans="1:8" x14ac:dyDescent="0.2">
      <c r="A14" s="595" t="s">
        <v>1319</v>
      </c>
    </row>
    <row r="16" spans="1:8" ht="15" x14ac:dyDescent="0.25">
      <c r="A16" s="4" t="s">
        <v>1819</v>
      </c>
    </row>
    <row r="18" spans="1:10" ht="20.25" customHeight="1" x14ac:dyDescent="0.2">
      <c r="A18" s="679"/>
      <c r="B18" s="679" t="s">
        <v>1552</v>
      </c>
      <c r="C18" s="679" t="s">
        <v>1553</v>
      </c>
      <c r="D18" s="679" t="s">
        <v>338</v>
      </c>
    </row>
    <row r="19" spans="1:10" ht="15" customHeight="1" x14ac:dyDescent="0.2">
      <c r="A19" s="693" t="s">
        <v>1436</v>
      </c>
      <c r="B19" s="688">
        <v>2</v>
      </c>
      <c r="C19" s="693">
        <v>0</v>
      </c>
      <c r="D19" s="688">
        <v>2</v>
      </c>
    </row>
    <row r="20" spans="1:10" ht="15" customHeight="1" x14ac:dyDescent="0.2">
      <c r="A20" s="693" t="s">
        <v>1437</v>
      </c>
      <c r="B20" s="688">
        <v>5</v>
      </c>
      <c r="C20" s="693">
        <v>2</v>
      </c>
      <c r="D20" s="688">
        <v>7</v>
      </c>
    </row>
    <row r="21" spans="1:10" ht="15" customHeight="1" x14ac:dyDescent="0.2">
      <c r="A21" s="693" t="s">
        <v>1438</v>
      </c>
      <c r="B21" s="688">
        <v>7</v>
      </c>
      <c r="C21" s="693">
        <v>3</v>
      </c>
      <c r="D21" s="688">
        <v>10</v>
      </c>
    </row>
    <row r="22" spans="1:10" ht="15" customHeight="1" x14ac:dyDescent="0.2">
      <c r="A22" s="693" t="s">
        <v>1439</v>
      </c>
      <c r="B22" s="688">
        <v>24</v>
      </c>
      <c r="C22" s="693">
        <v>0</v>
      </c>
      <c r="D22" s="688">
        <v>24</v>
      </c>
    </row>
    <row r="23" spans="1:10" ht="15" customHeight="1" x14ac:dyDescent="0.2">
      <c r="A23" s="693" t="s">
        <v>1440</v>
      </c>
      <c r="B23" s="688">
        <v>39</v>
      </c>
      <c r="C23" s="693">
        <v>3</v>
      </c>
      <c r="D23" s="688">
        <v>42</v>
      </c>
    </row>
    <row r="24" spans="1:10" ht="15" customHeight="1" x14ac:dyDescent="0.2">
      <c r="A24" s="693" t="s">
        <v>1441</v>
      </c>
      <c r="B24" s="688">
        <v>113</v>
      </c>
      <c r="C24" s="693">
        <v>4</v>
      </c>
      <c r="D24" s="688">
        <v>117</v>
      </c>
    </row>
    <row r="25" spans="1:10" ht="15" customHeight="1" x14ac:dyDescent="0.2">
      <c r="A25" s="693" t="s">
        <v>1442</v>
      </c>
      <c r="B25" s="688">
        <v>241</v>
      </c>
      <c r="C25" s="693">
        <v>3</v>
      </c>
      <c r="D25" s="688">
        <v>244</v>
      </c>
    </row>
    <row r="26" spans="1:10" ht="15" customHeight="1" x14ac:dyDescent="0.2">
      <c r="A26" s="693" t="s">
        <v>1443</v>
      </c>
      <c r="B26" s="688">
        <v>191</v>
      </c>
      <c r="C26" s="693">
        <v>2</v>
      </c>
      <c r="D26" s="688">
        <v>193</v>
      </c>
    </row>
    <row r="27" spans="1:10" s="9" customFormat="1" ht="15" customHeight="1" x14ac:dyDescent="0.2">
      <c r="A27" s="706" t="s">
        <v>494</v>
      </c>
      <c r="B27" s="695">
        <v>622</v>
      </c>
      <c r="C27" s="706">
        <v>17</v>
      </c>
      <c r="D27" s="695">
        <v>639</v>
      </c>
    </row>
    <row r="28" spans="1:10" x14ac:dyDescent="0.2">
      <c r="A28" s="595" t="s">
        <v>1319</v>
      </c>
    </row>
    <row r="30" spans="1:10" ht="15" x14ac:dyDescent="0.25">
      <c r="A30" s="4" t="s">
        <v>1820</v>
      </c>
      <c r="J30" s="26"/>
    </row>
    <row r="31" spans="1:10" x14ac:dyDescent="0.2">
      <c r="A31" s="1" t="s">
        <v>1551</v>
      </c>
      <c r="J31" s="26"/>
    </row>
    <row r="33" spans="1:10" s="26" customFormat="1" ht="20.25" customHeight="1" x14ac:dyDescent="0.2">
      <c r="A33" s="678" t="s">
        <v>0</v>
      </c>
      <c r="B33" s="678" t="s">
        <v>548</v>
      </c>
    </row>
    <row r="34" spans="1:10" ht="15" customHeight="1" x14ac:dyDescent="0.2">
      <c r="A34" s="701">
        <v>2020</v>
      </c>
      <c r="B34" s="688">
        <v>226</v>
      </c>
    </row>
    <row r="35" spans="1:10" x14ac:dyDescent="0.2">
      <c r="A35" s="595" t="s">
        <v>1319</v>
      </c>
    </row>
    <row r="36" spans="1:10" x14ac:dyDescent="0.2">
      <c r="A36" s="683"/>
    </row>
    <row r="37" spans="1:10" ht="15" x14ac:dyDescent="0.25">
      <c r="A37" s="4" t="s">
        <v>1821</v>
      </c>
    </row>
    <row r="39" spans="1:10" s="26" customFormat="1" ht="30.75" customHeight="1" x14ac:dyDescent="0.2">
      <c r="A39" s="678"/>
      <c r="B39" s="678" t="s">
        <v>146</v>
      </c>
      <c r="C39" s="678" t="s">
        <v>147</v>
      </c>
      <c r="D39" s="678" t="s">
        <v>338</v>
      </c>
      <c r="E39" s="679" t="s">
        <v>1555</v>
      </c>
    </row>
    <row r="40" spans="1:10" ht="15" customHeight="1" x14ac:dyDescent="0.2">
      <c r="A40" s="701" t="s">
        <v>1554</v>
      </c>
      <c r="B40" s="711">
        <v>82.17088557993732</v>
      </c>
      <c r="C40" s="712">
        <v>80.099999999999994</v>
      </c>
      <c r="D40" s="711">
        <v>84.1</v>
      </c>
      <c r="E40" s="712">
        <v>88.5</v>
      </c>
      <c r="J40" s="26"/>
    </row>
    <row r="41" spans="1:10" ht="12" customHeight="1" x14ac:dyDescent="0.2">
      <c r="A41" s="595" t="s">
        <v>1319</v>
      </c>
      <c r="B41" s="593"/>
      <c r="D41" s="593"/>
      <c r="E41" s="593"/>
      <c r="F41" s="593"/>
    </row>
    <row r="42" spans="1:10" x14ac:dyDescent="0.2">
      <c r="J42" s="26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1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9.140625" style="1"/>
    <col min="2" max="2" width="22.85546875" style="1" customWidth="1"/>
    <col min="3" max="3" width="9.140625" style="1"/>
    <col min="4" max="4" width="5.85546875" style="1" customWidth="1"/>
    <col min="5" max="5" width="9.140625" style="1"/>
    <col min="6" max="6" width="21.85546875" style="1" customWidth="1"/>
    <col min="7" max="16384" width="9.140625" style="1"/>
  </cols>
  <sheetData>
    <row r="1" spans="1:7" s="4" customFormat="1" ht="28.5" customHeight="1" x14ac:dyDescent="0.25">
      <c r="A1" s="974" t="s">
        <v>2080</v>
      </c>
      <c r="B1" s="974"/>
      <c r="C1" s="974"/>
      <c r="D1" s="974"/>
      <c r="E1" s="974"/>
      <c r="F1" s="974"/>
      <c r="G1" s="974"/>
    </row>
    <row r="2" spans="1:7" x14ac:dyDescent="0.2">
      <c r="A2" s="1003">
        <v>2019</v>
      </c>
      <c r="B2" s="1003"/>
      <c r="C2" s="1003"/>
      <c r="E2" s="1003">
        <v>2020</v>
      </c>
      <c r="F2" s="1003"/>
      <c r="G2" s="1003"/>
    </row>
    <row r="3" spans="1:7" ht="17.25" customHeight="1" x14ac:dyDescent="0.2">
      <c r="A3" s="590" t="s">
        <v>1313</v>
      </c>
      <c r="B3" s="590" t="s">
        <v>30</v>
      </c>
      <c r="C3" s="590" t="s">
        <v>548</v>
      </c>
      <c r="E3" s="627" t="s">
        <v>1313</v>
      </c>
      <c r="F3" s="627" t="s">
        <v>30</v>
      </c>
      <c r="G3" s="627" t="s">
        <v>548</v>
      </c>
    </row>
    <row r="4" spans="1:7" ht="11.25" customHeight="1" x14ac:dyDescent="0.2">
      <c r="A4" s="701">
        <v>1</v>
      </c>
      <c r="B4" s="688" t="s">
        <v>31</v>
      </c>
      <c r="C4" s="693">
        <v>983</v>
      </c>
      <c r="E4" s="701">
        <v>1</v>
      </c>
      <c r="F4" s="688" t="s">
        <v>31</v>
      </c>
      <c r="G4" s="693">
        <v>1031</v>
      </c>
    </row>
    <row r="5" spans="1:7" ht="11.25" customHeight="1" x14ac:dyDescent="0.2">
      <c r="A5" s="701">
        <v>2</v>
      </c>
      <c r="B5" s="688" t="s">
        <v>1295</v>
      </c>
      <c r="C5" s="693">
        <v>105</v>
      </c>
      <c r="E5" s="701">
        <v>2</v>
      </c>
      <c r="F5" s="688" t="s">
        <v>1295</v>
      </c>
      <c r="G5" s="693">
        <v>79</v>
      </c>
    </row>
    <row r="6" spans="1:7" ht="11.25" customHeight="1" x14ac:dyDescent="0.2">
      <c r="A6" s="701">
        <v>3</v>
      </c>
      <c r="B6" s="688" t="s">
        <v>1296</v>
      </c>
      <c r="C6" s="693">
        <v>61</v>
      </c>
      <c r="E6" s="701">
        <v>3</v>
      </c>
      <c r="F6" s="688" t="s">
        <v>266</v>
      </c>
      <c r="G6" s="693">
        <v>67</v>
      </c>
    </row>
    <row r="7" spans="1:7" ht="11.25" customHeight="1" x14ac:dyDescent="0.2">
      <c r="A7" s="701">
        <v>4</v>
      </c>
      <c r="B7" s="688" t="s">
        <v>1304</v>
      </c>
      <c r="C7" s="693">
        <v>53</v>
      </c>
      <c r="E7" s="701">
        <v>4</v>
      </c>
      <c r="F7" s="688" t="s">
        <v>1304</v>
      </c>
      <c r="G7" s="693">
        <v>49</v>
      </c>
    </row>
    <row r="8" spans="1:7" ht="11.25" customHeight="1" x14ac:dyDescent="0.2">
      <c r="A8" s="701">
        <v>5</v>
      </c>
      <c r="B8" s="688" t="s">
        <v>266</v>
      </c>
      <c r="C8" s="693">
        <v>47</v>
      </c>
      <c r="E8" s="701">
        <v>5</v>
      </c>
      <c r="F8" s="688" t="s">
        <v>1296</v>
      </c>
      <c r="G8" s="693">
        <v>46</v>
      </c>
    </row>
    <row r="9" spans="1:7" ht="11.25" customHeight="1" x14ac:dyDescent="0.2">
      <c r="A9" s="701">
        <v>6</v>
      </c>
      <c r="B9" s="688" t="s">
        <v>1310</v>
      </c>
      <c r="C9" s="693">
        <v>34</v>
      </c>
      <c r="E9" s="701">
        <v>6</v>
      </c>
      <c r="F9" s="688" t="s">
        <v>1310</v>
      </c>
      <c r="G9" s="693">
        <v>31</v>
      </c>
    </row>
    <row r="10" spans="1:7" ht="11.25" customHeight="1" x14ac:dyDescent="0.2">
      <c r="A10" s="701">
        <v>7</v>
      </c>
      <c r="B10" s="688" t="s">
        <v>1300</v>
      </c>
      <c r="C10" s="693">
        <v>29</v>
      </c>
      <c r="E10" s="701">
        <v>7</v>
      </c>
      <c r="F10" s="688" t="s">
        <v>1305</v>
      </c>
      <c r="G10" s="693">
        <v>28</v>
      </c>
    </row>
    <row r="11" spans="1:7" ht="11.25" customHeight="1" x14ac:dyDescent="0.2">
      <c r="A11" s="701">
        <v>8</v>
      </c>
      <c r="B11" s="688" t="s">
        <v>1305</v>
      </c>
      <c r="C11" s="693">
        <v>20</v>
      </c>
      <c r="E11" s="701">
        <v>8</v>
      </c>
      <c r="F11" s="688" t="s">
        <v>1300</v>
      </c>
      <c r="G11" s="693">
        <v>28</v>
      </c>
    </row>
    <row r="12" spans="1:7" ht="11.25" customHeight="1" x14ac:dyDescent="0.2">
      <c r="A12" s="701">
        <v>9</v>
      </c>
      <c r="B12" s="688" t="s">
        <v>1307</v>
      </c>
      <c r="C12" s="693">
        <v>17</v>
      </c>
      <c r="E12" s="701">
        <v>9</v>
      </c>
      <c r="F12" s="688" t="s">
        <v>1302</v>
      </c>
      <c r="G12" s="693">
        <v>23</v>
      </c>
    </row>
    <row r="13" spans="1:7" ht="11.25" customHeight="1" x14ac:dyDescent="0.2">
      <c r="A13" s="701">
        <v>10</v>
      </c>
      <c r="B13" s="688" t="s">
        <v>1297</v>
      </c>
      <c r="C13" s="693">
        <v>15</v>
      </c>
      <c r="E13" s="701">
        <v>10</v>
      </c>
      <c r="F13" s="688" t="s">
        <v>1297</v>
      </c>
      <c r="G13" s="693">
        <v>21</v>
      </c>
    </row>
    <row r="14" spans="1:7" ht="11.25" customHeight="1" x14ac:dyDescent="0.2">
      <c r="A14" s="701">
        <v>11</v>
      </c>
      <c r="B14" s="688" t="s">
        <v>1302</v>
      </c>
      <c r="C14" s="693">
        <v>15</v>
      </c>
      <c r="E14" s="701">
        <v>11</v>
      </c>
      <c r="F14" s="688" t="s">
        <v>268</v>
      </c>
      <c r="G14" s="693">
        <v>21</v>
      </c>
    </row>
    <row r="15" spans="1:7" ht="11.25" customHeight="1" x14ac:dyDescent="0.2">
      <c r="A15" s="701">
        <v>12</v>
      </c>
      <c r="B15" s="688" t="s">
        <v>268</v>
      </c>
      <c r="C15" s="693">
        <v>14</v>
      </c>
      <c r="E15" s="701">
        <v>12</v>
      </c>
      <c r="F15" s="688" t="s">
        <v>1291</v>
      </c>
      <c r="G15" s="693">
        <v>16</v>
      </c>
    </row>
    <row r="16" spans="1:7" ht="11.25" customHeight="1" x14ac:dyDescent="0.2">
      <c r="A16" s="701">
        <v>13</v>
      </c>
      <c r="B16" s="688" t="s">
        <v>1292</v>
      </c>
      <c r="C16" s="693">
        <v>13</v>
      </c>
      <c r="E16" s="701">
        <v>13</v>
      </c>
      <c r="F16" s="688" t="s">
        <v>1292</v>
      </c>
      <c r="G16" s="693">
        <v>14</v>
      </c>
    </row>
    <row r="17" spans="1:7" ht="11.25" customHeight="1" x14ac:dyDescent="0.2">
      <c r="A17" s="701">
        <v>14</v>
      </c>
      <c r="B17" s="688" t="s">
        <v>1308</v>
      </c>
      <c r="C17" s="693">
        <v>11</v>
      </c>
      <c r="E17" s="701">
        <v>14</v>
      </c>
      <c r="F17" s="688" t="s">
        <v>1306</v>
      </c>
      <c r="G17" s="693">
        <v>13</v>
      </c>
    </row>
    <row r="18" spans="1:7" ht="11.25" customHeight="1" x14ac:dyDescent="0.2">
      <c r="A18" s="701">
        <v>15</v>
      </c>
      <c r="B18" s="688" t="s">
        <v>1311</v>
      </c>
      <c r="C18" s="693">
        <v>11</v>
      </c>
      <c r="E18" s="701">
        <v>15</v>
      </c>
      <c r="F18" s="688" t="s">
        <v>1311</v>
      </c>
      <c r="G18" s="693">
        <v>11</v>
      </c>
    </row>
    <row r="19" spans="1:7" ht="11.25" customHeight="1" x14ac:dyDescent="0.2">
      <c r="A19" s="701">
        <v>16</v>
      </c>
      <c r="B19" s="688" t="s">
        <v>1299</v>
      </c>
      <c r="C19" s="693">
        <v>11</v>
      </c>
      <c r="E19" s="701">
        <v>16</v>
      </c>
      <c r="F19" s="688" t="s">
        <v>267</v>
      </c>
      <c r="G19" s="693">
        <v>11</v>
      </c>
    </row>
    <row r="20" spans="1:7" ht="11.25" customHeight="1" x14ac:dyDescent="0.2">
      <c r="A20" s="701">
        <v>17</v>
      </c>
      <c r="B20" s="688" t="s">
        <v>1312</v>
      </c>
      <c r="C20" s="693">
        <v>11</v>
      </c>
      <c r="E20" s="701">
        <v>17</v>
      </c>
      <c r="F20" s="688" t="s">
        <v>1447</v>
      </c>
      <c r="G20" s="693">
        <v>10</v>
      </c>
    </row>
    <row r="21" spans="1:7" ht="11.25" customHeight="1" x14ac:dyDescent="0.2">
      <c r="A21" s="701">
        <v>18</v>
      </c>
      <c r="B21" s="688" t="s">
        <v>1306</v>
      </c>
      <c r="C21" s="693">
        <v>10</v>
      </c>
      <c r="E21" s="701">
        <v>18</v>
      </c>
      <c r="F21" s="688" t="s">
        <v>1450</v>
      </c>
      <c r="G21" s="693">
        <v>10</v>
      </c>
    </row>
    <row r="22" spans="1:7" ht="11.25" customHeight="1" x14ac:dyDescent="0.2">
      <c r="A22" s="701">
        <v>19</v>
      </c>
      <c r="B22" s="688" t="s">
        <v>1293</v>
      </c>
      <c r="C22" s="693">
        <v>10</v>
      </c>
      <c r="E22" s="701">
        <v>19</v>
      </c>
      <c r="F22" s="688" t="s">
        <v>1307</v>
      </c>
      <c r="G22" s="693">
        <v>10</v>
      </c>
    </row>
    <row r="23" spans="1:7" ht="11.25" customHeight="1" x14ac:dyDescent="0.2">
      <c r="A23" s="701">
        <v>20</v>
      </c>
      <c r="B23" s="688" t="s">
        <v>1291</v>
      </c>
      <c r="C23" s="693">
        <v>10</v>
      </c>
      <c r="E23" s="701">
        <v>20</v>
      </c>
      <c r="F23" s="688" t="s">
        <v>1448</v>
      </c>
      <c r="G23" s="693">
        <v>9</v>
      </c>
    </row>
    <row r="24" spans="1:7" ht="11.25" customHeight="1" x14ac:dyDescent="0.2">
      <c r="A24" s="701">
        <v>21</v>
      </c>
      <c r="B24" s="688" t="s">
        <v>1303</v>
      </c>
      <c r="C24" s="693">
        <v>9</v>
      </c>
      <c r="E24" s="701">
        <v>21</v>
      </c>
      <c r="F24" s="688" t="s">
        <v>1452</v>
      </c>
      <c r="G24" s="693">
        <v>9</v>
      </c>
    </row>
    <row r="25" spans="1:7" ht="11.25" customHeight="1" x14ac:dyDescent="0.2">
      <c r="A25" s="701">
        <v>22</v>
      </c>
      <c r="B25" s="688" t="s">
        <v>1294</v>
      </c>
      <c r="C25" s="693">
        <v>9</v>
      </c>
      <c r="E25" s="701">
        <v>22</v>
      </c>
      <c r="F25" s="688" t="s">
        <v>1451</v>
      </c>
      <c r="G25" s="693">
        <v>9</v>
      </c>
    </row>
    <row r="26" spans="1:7" ht="11.25" customHeight="1" x14ac:dyDescent="0.2">
      <c r="A26" s="701">
        <v>23</v>
      </c>
      <c r="B26" s="688" t="s">
        <v>1309</v>
      </c>
      <c r="C26" s="693">
        <v>8</v>
      </c>
      <c r="E26" s="701">
        <v>23</v>
      </c>
      <c r="F26" s="688" t="s">
        <v>1301</v>
      </c>
      <c r="G26" s="693">
        <v>7</v>
      </c>
    </row>
    <row r="27" spans="1:7" ht="11.25" customHeight="1" x14ac:dyDescent="0.2">
      <c r="A27" s="701">
        <v>24</v>
      </c>
      <c r="B27" s="688" t="s">
        <v>1298</v>
      </c>
      <c r="C27" s="693">
        <v>8</v>
      </c>
      <c r="E27" s="701">
        <v>24</v>
      </c>
      <c r="F27" s="688" t="s">
        <v>1449</v>
      </c>
      <c r="G27" s="693">
        <v>7</v>
      </c>
    </row>
    <row r="28" spans="1:7" ht="11.25" customHeight="1" x14ac:dyDescent="0.2">
      <c r="A28" s="701">
        <v>25</v>
      </c>
      <c r="B28" s="688" t="s">
        <v>1301</v>
      </c>
      <c r="C28" s="693">
        <v>8</v>
      </c>
      <c r="E28" s="999" t="s">
        <v>1315</v>
      </c>
      <c r="F28" s="1010"/>
      <c r="G28" s="1000"/>
    </row>
    <row r="29" spans="1:7" x14ac:dyDescent="0.2">
      <c r="A29" s="999" t="s">
        <v>1315</v>
      </c>
      <c r="B29" s="1010"/>
      <c r="C29" s="1000"/>
    </row>
    <row r="30" spans="1:7" ht="12" customHeight="1" x14ac:dyDescent="0.2">
      <c r="A30" s="595" t="s">
        <v>1319</v>
      </c>
      <c r="B30" s="593"/>
      <c r="D30" s="593"/>
      <c r="E30" s="593"/>
      <c r="F30" s="593"/>
    </row>
    <row r="31" spans="1:7" ht="12" customHeight="1" x14ac:dyDescent="0.2">
      <c r="A31" s="595"/>
      <c r="B31" s="593"/>
      <c r="D31" s="593"/>
      <c r="E31" s="593"/>
      <c r="F31" s="593"/>
    </row>
    <row r="32" spans="1:7" ht="12" customHeight="1" x14ac:dyDescent="0.2">
      <c r="A32" s="595"/>
      <c r="B32" s="593"/>
      <c r="D32" s="593"/>
      <c r="E32" s="593"/>
      <c r="F32" s="593"/>
    </row>
    <row r="33" spans="1:7" ht="27" customHeight="1" x14ac:dyDescent="0.25">
      <c r="A33" s="974" t="s">
        <v>1822</v>
      </c>
      <c r="B33" s="974"/>
      <c r="C33" s="974"/>
      <c r="D33" s="974"/>
      <c r="E33" s="974"/>
      <c r="F33" s="974"/>
      <c r="G33" s="974"/>
    </row>
    <row r="34" spans="1:7" x14ac:dyDescent="0.2">
      <c r="A34" s="1003">
        <v>2019</v>
      </c>
      <c r="B34" s="1003"/>
      <c r="C34" s="1003"/>
      <c r="E34" s="1003">
        <v>2020</v>
      </c>
      <c r="F34" s="1003"/>
      <c r="G34" s="1003"/>
    </row>
    <row r="35" spans="1:7" ht="17.25" customHeight="1" x14ac:dyDescent="0.2">
      <c r="A35" s="628" t="s">
        <v>1313</v>
      </c>
      <c r="B35" s="628" t="s">
        <v>1453</v>
      </c>
      <c r="C35" s="628" t="s">
        <v>548</v>
      </c>
      <c r="E35" s="628" t="s">
        <v>1313</v>
      </c>
      <c r="F35" s="628" t="s">
        <v>1453</v>
      </c>
      <c r="G35" s="628" t="s">
        <v>548</v>
      </c>
    </row>
    <row r="36" spans="1:7" ht="11.25" customHeight="1" x14ac:dyDescent="0.2">
      <c r="A36" s="701">
        <v>1</v>
      </c>
      <c r="B36" s="688" t="s">
        <v>249</v>
      </c>
      <c r="C36" s="693">
        <v>158</v>
      </c>
      <c r="E36" s="701">
        <v>1</v>
      </c>
      <c r="F36" s="688" t="s">
        <v>249</v>
      </c>
      <c r="G36" s="693">
        <v>195</v>
      </c>
    </row>
    <row r="37" spans="1:7" ht="11.25" customHeight="1" x14ac:dyDescent="0.2">
      <c r="A37" s="701">
        <v>2</v>
      </c>
      <c r="B37" s="688" t="s">
        <v>252</v>
      </c>
      <c r="C37" s="693">
        <v>146</v>
      </c>
      <c r="E37" s="701">
        <v>2</v>
      </c>
      <c r="F37" s="688" t="s">
        <v>252</v>
      </c>
      <c r="G37" s="693">
        <v>119</v>
      </c>
    </row>
    <row r="38" spans="1:7" ht="11.25" customHeight="1" x14ac:dyDescent="0.2">
      <c r="A38" s="701">
        <v>3</v>
      </c>
      <c r="B38" s="688" t="s">
        <v>171</v>
      </c>
      <c r="C38" s="693">
        <v>69</v>
      </c>
      <c r="E38" s="701">
        <v>3</v>
      </c>
      <c r="F38" s="688" t="s">
        <v>251</v>
      </c>
      <c r="G38" s="693">
        <v>62</v>
      </c>
    </row>
    <row r="39" spans="1:7" ht="11.25" customHeight="1" x14ac:dyDescent="0.2">
      <c r="A39" s="701">
        <v>4</v>
      </c>
      <c r="B39" s="688" t="s">
        <v>251</v>
      </c>
      <c r="C39" s="693">
        <v>67</v>
      </c>
      <c r="E39" s="701">
        <v>4</v>
      </c>
      <c r="F39" s="688" t="s">
        <v>187</v>
      </c>
      <c r="G39" s="693">
        <v>60</v>
      </c>
    </row>
    <row r="40" spans="1:7" ht="11.25" customHeight="1" x14ac:dyDescent="0.2">
      <c r="A40" s="701">
        <v>5</v>
      </c>
      <c r="B40" s="688" t="s">
        <v>189</v>
      </c>
      <c r="C40" s="693">
        <v>55</v>
      </c>
      <c r="E40" s="701">
        <v>5</v>
      </c>
      <c r="F40" s="688" t="s">
        <v>171</v>
      </c>
      <c r="G40" s="693">
        <v>59</v>
      </c>
    </row>
    <row r="41" spans="1:7" ht="11.25" customHeight="1" x14ac:dyDescent="0.2">
      <c r="A41" s="701">
        <v>6</v>
      </c>
      <c r="B41" s="688" t="s">
        <v>250</v>
      </c>
      <c r="C41" s="693">
        <v>52</v>
      </c>
      <c r="E41" s="701">
        <v>6</v>
      </c>
      <c r="F41" s="688" t="s">
        <v>170</v>
      </c>
      <c r="G41" s="693">
        <v>58</v>
      </c>
    </row>
    <row r="42" spans="1:7" ht="11.25" customHeight="1" x14ac:dyDescent="0.2">
      <c r="A42" s="701">
        <v>7</v>
      </c>
      <c r="B42" s="688" t="s">
        <v>253</v>
      </c>
      <c r="C42" s="693">
        <v>51</v>
      </c>
      <c r="E42" s="701">
        <v>7</v>
      </c>
      <c r="F42" s="688" t="s">
        <v>189</v>
      </c>
      <c r="G42" s="693">
        <v>56</v>
      </c>
    </row>
    <row r="43" spans="1:7" ht="11.25" customHeight="1" x14ac:dyDescent="0.2">
      <c r="A43" s="701">
        <v>8</v>
      </c>
      <c r="B43" s="688" t="s">
        <v>187</v>
      </c>
      <c r="C43" s="693">
        <v>47</v>
      </c>
      <c r="E43" s="701">
        <v>8</v>
      </c>
      <c r="F43" s="688" t="s">
        <v>260</v>
      </c>
      <c r="G43" s="693">
        <v>53</v>
      </c>
    </row>
    <row r="44" spans="1:7" ht="11.25" customHeight="1" x14ac:dyDescent="0.2">
      <c r="A44" s="701">
        <v>9</v>
      </c>
      <c r="B44" s="688" t="s">
        <v>260</v>
      </c>
      <c r="C44" s="693">
        <v>45</v>
      </c>
      <c r="E44" s="701">
        <v>9</v>
      </c>
      <c r="F44" s="688" t="s">
        <v>250</v>
      </c>
      <c r="G44" s="693">
        <v>47</v>
      </c>
    </row>
    <row r="45" spans="1:7" ht="11.25" customHeight="1" x14ac:dyDescent="0.2">
      <c r="A45" s="701">
        <v>10</v>
      </c>
      <c r="B45" s="688" t="s">
        <v>254</v>
      </c>
      <c r="C45" s="693">
        <v>33</v>
      </c>
      <c r="E45" s="701">
        <v>10</v>
      </c>
      <c r="F45" s="688" t="s">
        <v>256</v>
      </c>
      <c r="G45" s="693">
        <v>43</v>
      </c>
    </row>
    <row r="46" spans="1:7" ht="11.25" customHeight="1" x14ac:dyDescent="0.2">
      <c r="A46" s="701">
        <v>11</v>
      </c>
      <c r="B46" s="688" t="s">
        <v>256</v>
      </c>
      <c r="C46" s="693">
        <v>32</v>
      </c>
      <c r="E46" s="701">
        <v>11</v>
      </c>
      <c r="F46" s="688" t="s">
        <v>185</v>
      </c>
      <c r="G46" s="693">
        <v>41</v>
      </c>
    </row>
    <row r="47" spans="1:7" ht="11.25" customHeight="1" x14ac:dyDescent="0.2">
      <c r="A47" s="701">
        <v>12</v>
      </c>
      <c r="B47" s="688" t="s">
        <v>170</v>
      </c>
      <c r="C47" s="693">
        <v>31</v>
      </c>
      <c r="E47" s="701">
        <v>12</v>
      </c>
      <c r="F47" s="688" t="s">
        <v>254</v>
      </c>
      <c r="G47" s="693">
        <v>31</v>
      </c>
    </row>
    <row r="48" spans="1:7" ht="11.25" customHeight="1" x14ac:dyDescent="0.2">
      <c r="A48" s="701">
        <v>13</v>
      </c>
      <c r="B48" s="688" t="s">
        <v>262</v>
      </c>
      <c r="C48" s="693">
        <v>29</v>
      </c>
      <c r="E48" s="701">
        <v>13</v>
      </c>
      <c r="F48" s="688" t="s">
        <v>262</v>
      </c>
      <c r="G48" s="693">
        <v>29</v>
      </c>
    </row>
    <row r="49" spans="1:7" ht="11.25" customHeight="1" x14ac:dyDescent="0.2">
      <c r="A49" s="701">
        <v>14</v>
      </c>
      <c r="B49" s="688" t="s">
        <v>185</v>
      </c>
      <c r="C49" s="693">
        <v>24</v>
      </c>
      <c r="E49" s="701">
        <v>14</v>
      </c>
      <c r="F49" s="688" t="s">
        <v>259</v>
      </c>
      <c r="G49" s="693">
        <v>24</v>
      </c>
    </row>
    <row r="50" spans="1:7" ht="11.25" customHeight="1" x14ac:dyDescent="0.2">
      <c r="A50" s="701">
        <v>15</v>
      </c>
      <c r="B50" s="688" t="s">
        <v>259</v>
      </c>
      <c r="C50" s="693">
        <v>23</v>
      </c>
      <c r="E50" s="701">
        <v>15</v>
      </c>
      <c r="F50" s="688" t="s">
        <v>253</v>
      </c>
      <c r="G50" s="693">
        <v>21</v>
      </c>
    </row>
    <row r="51" spans="1:7" ht="11.25" customHeight="1" x14ac:dyDescent="0.2">
      <c r="A51" s="701">
        <v>16</v>
      </c>
      <c r="B51" s="688" t="s">
        <v>257</v>
      </c>
      <c r="C51" s="693">
        <v>21</v>
      </c>
      <c r="E51" s="701">
        <v>16</v>
      </c>
      <c r="F51" s="688" t="s">
        <v>257</v>
      </c>
      <c r="G51" s="693">
        <v>20</v>
      </c>
    </row>
    <row r="52" spans="1:7" ht="11.25" customHeight="1" x14ac:dyDescent="0.2">
      <c r="A52" s="701">
        <v>17</v>
      </c>
      <c r="B52" s="688" t="s">
        <v>263</v>
      </c>
      <c r="C52" s="693">
        <v>14</v>
      </c>
      <c r="E52" s="701">
        <v>17</v>
      </c>
      <c r="F52" s="688" t="s">
        <v>186</v>
      </c>
      <c r="G52" s="693">
        <v>12</v>
      </c>
    </row>
    <row r="53" spans="1:7" ht="11.25" customHeight="1" x14ac:dyDescent="0.2">
      <c r="A53" s="701">
        <v>18</v>
      </c>
      <c r="B53" s="688" t="s">
        <v>172</v>
      </c>
      <c r="C53" s="693">
        <v>14</v>
      </c>
      <c r="E53" s="701">
        <v>18</v>
      </c>
      <c r="F53" s="688" t="s">
        <v>172</v>
      </c>
      <c r="G53" s="693">
        <v>12</v>
      </c>
    </row>
    <row r="54" spans="1:7" ht="11.25" customHeight="1" x14ac:dyDescent="0.2">
      <c r="A54" s="701">
        <v>19</v>
      </c>
      <c r="B54" s="688" t="s">
        <v>173</v>
      </c>
      <c r="C54" s="693">
        <v>10</v>
      </c>
      <c r="E54" s="701">
        <v>19</v>
      </c>
      <c r="F54" s="688" t="s">
        <v>176</v>
      </c>
      <c r="G54" s="693">
        <v>10</v>
      </c>
    </row>
    <row r="55" spans="1:7" ht="11.25" customHeight="1" x14ac:dyDescent="0.2">
      <c r="A55" s="701">
        <v>20</v>
      </c>
      <c r="B55" s="688" t="s">
        <v>178</v>
      </c>
      <c r="C55" s="693">
        <v>9</v>
      </c>
      <c r="E55" s="701">
        <v>20</v>
      </c>
      <c r="F55" s="688" t="s">
        <v>173</v>
      </c>
      <c r="G55" s="693">
        <v>10</v>
      </c>
    </row>
    <row r="56" spans="1:7" ht="11.25" customHeight="1" x14ac:dyDescent="0.2">
      <c r="A56" s="701">
        <v>21</v>
      </c>
      <c r="B56" s="688" t="s">
        <v>191</v>
      </c>
      <c r="C56" s="693">
        <v>7</v>
      </c>
      <c r="E56" s="701">
        <v>21</v>
      </c>
      <c r="F56" s="688" t="s">
        <v>1227</v>
      </c>
      <c r="G56" s="693">
        <v>8</v>
      </c>
    </row>
    <row r="57" spans="1:7" ht="11.25" customHeight="1" x14ac:dyDescent="0.2">
      <c r="A57" s="701">
        <v>22</v>
      </c>
      <c r="B57" s="688" t="s">
        <v>176</v>
      </c>
      <c r="C57" s="693">
        <v>7</v>
      </c>
      <c r="E57" s="701">
        <v>22</v>
      </c>
      <c r="F57" s="688" t="s">
        <v>263</v>
      </c>
      <c r="G57" s="693">
        <v>8</v>
      </c>
    </row>
    <row r="58" spans="1:7" ht="11.25" customHeight="1" x14ac:dyDescent="0.2">
      <c r="A58" s="701">
        <v>23</v>
      </c>
      <c r="B58" s="688" t="s">
        <v>179</v>
      </c>
      <c r="C58" s="693">
        <v>6</v>
      </c>
      <c r="E58" s="701">
        <v>23</v>
      </c>
      <c r="F58" s="688" t="s">
        <v>191</v>
      </c>
      <c r="G58" s="693">
        <v>7</v>
      </c>
    </row>
    <row r="59" spans="1:7" ht="11.25" customHeight="1" x14ac:dyDescent="0.2">
      <c r="A59" s="701">
        <v>24</v>
      </c>
      <c r="B59" s="688" t="s">
        <v>261</v>
      </c>
      <c r="C59" s="693">
        <v>6</v>
      </c>
      <c r="E59" s="701">
        <v>24</v>
      </c>
      <c r="F59" s="688" t="s">
        <v>194</v>
      </c>
      <c r="G59" s="693">
        <v>6</v>
      </c>
    </row>
    <row r="60" spans="1:7" ht="11.25" customHeight="1" x14ac:dyDescent="0.2">
      <c r="A60" s="999" t="s">
        <v>1315</v>
      </c>
      <c r="B60" s="1010"/>
      <c r="C60" s="1000"/>
      <c r="E60" s="999" t="s">
        <v>1315</v>
      </c>
      <c r="F60" s="1010"/>
      <c r="G60" s="1000"/>
    </row>
    <row r="61" spans="1:7" s="593" customFormat="1" x14ac:dyDescent="0.2">
      <c r="A61" s="595" t="s">
        <v>1319</v>
      </c>
    </row>
  </sheetData>
  <mergeCells count="10">
    <mergeCell ref="A60:C60"/>
    <mergeCell ref="E28:G28"/>
    <mergeCell ref="A29:C29"/>
    <mergeCell ref="A1:G1"/>
    <mergeCell ref="A33:G33"/>
    <mergeCell ref="A2:C2"/>
    <mergeCell ref="E2:G2"/>
    <mergeCell ref="A34:C34"/>
    <mergeCell ref="E34:G34"/>
    <mergeCell ref="E60:G6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9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4.28515625" style="1" customWidth="1"/>
    <col min="2" max="2" width="22.85546875" style="1" customWidth="1"/>
    <col min="3" max="3" width="7.5703125" style="1" customWidth="1"/>
    <col min="4" max="4" width="9.140625" style="1"/>
    <col min="5" max="5" width="5" style="1" customWidth="1"/>
    <col min="6" max="6" width="22.85546875" style="1" customWidth="1"/>
    <col min="7" max="7" width="7.5703125" style="1" customWidth="1"/>
    <col min="8" max="16384" width="9.140625" style="1"/>
  </cols>
  <sheetData>
    <row r="1" spans="1:7" s="4" customFormat="1" ht="15" x14ac:dyDescent="0.25">
      <c r="A1" s="974" t="s">
        <v>1823</v>
      </c>
      <c r="B1" s="974"/>
      <c r="C1" s="974"/>
      <c r="D1" s="974"/>
      <c r="E1" s="974"/>
      <c r="F1" s="974"/>
      <c r="G1" s="974"/>
    </row>
    <row r="3" spans="1:7" s="293" customFormat="1" ht="18.75" customHeight="1" x14ac:dyDescent="0.2">
      <c r="A3" s="975">
        <v>2019</v>
      </c>
      <c r="B3" s="975"/>
      <c r="C3" s="975"/>
      <c r="E3" s="975">
        <v>2020</v>
      </c>
      <c r="F3" s="975"/>
      <c r="G3" s="975"/>
    </row>
    <row r="4" spans="1:7" s="293" customFormat="1" ht="18.75" customHeight="1" x14ac:dyDescent="0.2">
      <c r="A4" s="590" t="s">
        <v>1313</v>
      </c>
      <c r="B4" s="590" t="s">
        <v>1456</v>
      </c>
      <c r="C4" s="590" t="s">
        <v>548</v>
      </c>
      <c r="E4" s="628" t="s">
        <v>1313</v>
      </c>
      <c r="F4" s="628" t="s">
        <v>1456</v>
      </c>
      <c r="G4" s="628" t="s">
        <v>548</v>
      </c>
    </row>
    <row r="5" spans="1:7" x14ac:dyDescent="0.2">
      <c r="A5" s="701">
        <v>1</v>
      </c>
      <c r="B5" s="688" t="s">
        <v>288</v>
      </c>
      <c r="C5" s="693">
        <v>70</v>
      </c>
      <c r="E5" s="701">
        <v>1</v>
      </c>
      <c r="F5" s="688" t="s">
        <v>288</v>
      </c>
      <c r="G5" s="693">
        <v>55</v>
      </c>
    </row>
    <row r="6" spans="1:7" x14ac:dyDescent="0.2">
      <c r="A6" s="701">
        <v>2</v>
      </c>
      <c r="B6" s="688" t="s">
        <v>289</v>
      </c>
      <c r="C6" s="693">
        <v>36</v>
      </c>
      <c r="E6" s="701">
        <v>2</v>
      </c>
      <c r="F6" s="688" t="s">
        <v>289</v>
      </c>
      <c r="G6" s="693">
        <v>44</v>
      </c>
    </row>
    <row r="7" spans="1:7" x14ac:dyDescent="0.2">
      <c r="A7" s="701">
        <v>3</v>
      </c>
      <c r="B7" s="688" t="s">
        <v>290</v>
      </c>
      <c r="C7" s="693">
        <v>29</v>
      </c>
      <c r="E7" s="701">
        <v>3</v>
      </c>
      <c r="F7" s="688" t="s">
        <v>291</v>
      </c>
      <c r="G7" s="693">
        <v>36</v>
      </c>
    </row>
    <row r="8" spans="1:7" x14ac:dyDescent="0.2">
      <c r="A8" s="701">
        <v>4</v>
      </c>
      <c r="B8" s="688" t="s">
        <v>291</v>
      </c>
      <c r="C8" s="693">
        <v>24</v>
      </c>
      <c r="E8" s="701">
        <v>4</v>
      </c>
      <c r="F8" s="688" t="s">
        <v>290</v>
      </c>
      <c r="G8" s="693">
        <v>32</v>
      </c>
    </row>
    <row r="9" spans="1:7" x14ac:dyDescent="0.2">
      <c r="A9" s="701">
        <v>5</v>
      </c>
      <c r="B9" s="688" t="s">
        <v>292</v>
      </c>
      <c r="C9" s="693">
        <v>24</v>
      </c>
      <c r="E9" s="701">
        <v>5</v>
      </c>
      <c r="F9" s="688" t="s">
        <v>292</v>
      </c>
      <c r="G9" s="693">
        <v>22</v>
      </c>
    </row>
    <row r="10" spans="1:7" x14ac:dyDescent="0.2">
      <c r="A10" s="701">
        <v>6</v>
      </c>
      <c r="B10" s="688" t="s">
        <v>295</v>
      </c>
      <c r="C10" s="693">
        <v>20</v>
      </c>
      <c r="E10" s="701">
        <v>6</v>
      </c>
      <c r="F10" s="688" t="s">
        <v>295</v>
      </c>
      <c r="G10" s="693">
        <v>17</v>
      </c>
    </row>
    <row r="11" spans="1:7" x14ac:dyDescent="0.2">
      <c r="A11" s="701">
        <v>7</v>
      </c>
      <c r="B11" s="688" t="s">
        <v>307</v>
      </c>
      <c r="C11" s="693">
        <v>17</v>
      </c>
      <c r="E11" s="701">
        <v>7</v>
      </c>
      <c r="F11" s="688" t="s">
        <v>315</v>
      </c>
      <c r="G11" s="693">
        <v>13</v>
      </c>
    </row>
    <row r="12" spans="1:7" x14ac:dyDescent="0.2">
      <c r="A12" s="701">
        <v>8</v>
      </c>
      <c r="B12" s="688" t="s">
        <v>1314</v>
      </c>
      <c r="C12" s="693">
        <v>11</v>
      </c>
      <c r="E12" s="701">
        <v>8</v>
      </c>
      <c r="F12" s="688" t="s">
        <v>1314</v>
      </c>
      <c r="G12" s="693">
        <v>10</v>
      </c>
    </row>
    <row r="13" spans="1:7" x14ac:dyDescent="0.2">
      <c r="A13" s="701">
        <v>9</v>
      </c>
      <c r="B13" s="688" t="s">
        <v>315</v>
      </c>
      <c r="C13" s="693">
        <v>9</v>
      </c>
      <c r="E13" s="701">
        <v>9</v>
      </c>
      <c r="F13" s="688" t="s">
        <v>304</v>
      </c>
      <c r="G13" s="693">
        <v>8</v>
      </c>
    </row>
    <row r="14" spans="1:7" x14ac:dyDescent="0.2">
      <c r="A14" s="701">
        <v>10</v>
      </c>
      <c r="B14" s="688" t="s">
        <v>325</v>
      </c>
      <c r="C14" s="693">
        <v>9</v>
      </c>
      <c r="E14" s="701">
        <v>10</v>
      </c>
      <c r="F14" s="688" t="s">
        <v>310</v>
      </c>
      <c r="G14" s="693">
        <v>8</v>
      </c>
    </row>
    <row r="15" spans="1:7" x14ac:dyDescent="0.2">
      <c r="A15" s="701">
        <v>11</v>
      </c>
      <c r="B15" s="688" t="s">
        <v>306</v>
      </c>
      <c r="C15" s="693">
        <v>9</v>
      </c>
      <c r="E15" s="701">
        <v>11</v>
      </c>
      <c r="F15" s="688" t="s">
        <v>307</v>
      </c>
      <c r="G15" s="693">
        <v>7</v>
      </c>
    </row>
    <row r="16" spans="1:7" x14ac:dyDescent="0.2">
      <c r="A16" s="701">
        <v>12</v>
      </c>
      <c r="B16" s="688" t="s">
        <v>313</v>
      </c>
      <c r="C16" s="693">
        <v>9</v>
      </c>
      <c r="E16" s="701">
        <v>12</v>
      </c>
      <c r="F16" s="688" t="s">
        <v>306</v>
      </c>
      <c r="G16" s="693">
        <v>6</v>
      </c>
    </row>
    <row r="17" spans="1:7" x14ac:dyDescent="0.2">
      <c r="A17" s="701">
        <v>13</v>
      </c>
      <c r="B17" s="688" t="s">
        <v>358</v>
      </c>
      <c r="C17" s="693">
        <v>9</v>
      </c>
      <c r="E17" s="701">
        <v>13</v>
      </c>
      <c r="F17" s="688" t="s">
        <v>293</v>
      </c>
      <c r="G17" s="693">
        <v>6</v>
      </c>
    </row>
    <row r="18" spans="1:7" x14ac:dyDescent="0.2">
      <c r="A18" s="701">
        <v>14</v>
      </c>
      <c r="B18" s="688" t="s">
        <v>300</v>
      </c>
      <c r="C18" s="693">
        <v>8</v>
      </c>
      <c r="E18" s="701">
        <v>14</v>
      </c>
      <c r="F18" s="688" t="s">
        <v>302</v>
      </c>
      <c r="G18" s="693">
        <v>6</v>
      </c>
    </row>
    <row r="19" spans="1:7" x14ac:dyDescent="0.2">
      <c r="A19" s="701">
        <v>15</v>
      </c>
      <c r="B19" s="688" t="s">
        <v>293</v>
      </c>
      <c r="C19" s="693">
        <v>8</v>
      </c>
      <c r="E19" s="701">
        <v>15</v>
      </c>
      <c r="F19" s="688" t="s">
        <v>313</v>
      </c>
      <c r="G19" s="693">
        <v>6</v>
      </c>
    </row>
    <row r="20" spans="1:7" x14ac:dyDescent="0.2">
      <c r="A20" s="701">
        <v>16</v>
      </c>
      <c r="B20" s="688" t="s">
        <v>334</v>
      </c>
      <c r="C20" s="693">
        <v>7</v>
      </c>
      <c r="E20" s="701">
        <v>16</v>
      </c>
      <c r="F20" s="688" t="s">
        <v>294</v>
      </c>
      <c r="G20" s="693">
        <v>5</v>
      </c>
    </row>
    <row r="21" spans="1:7" x14ac:dyDescent="0.2">
      <c r="A21" s="701">
        <v>17</v>
      </c>
      <c r="B21" s="688" t="s">
        <v>296</v>
      </c>
      <c r="C21" s="693">
        <v>7</v>
      </c>
      <c r="E21" s="701">
        <v>17</v>
      </c>
      <c r="F21" s="688" t="s">
        <v>297</v>
      </c>
      <c r="G21" s="693">
        <v>5</v>
      </c>
    </row>
    <row r="22" spans="1:7" x14ac:dyDescent="0.2">
      <c r="A22" s="701">
        <v>18</v>
      </c>
      <c r="B22" s="688" t="s">
        <v>316</v>
      </c>
      <c r="C22" s="693">
        <v>6</v>
      </c>
    </row>
    <row r="23" spans="1:7" x14ac:dyDescent="0.2">
      <c r="A23" s="701">
        <v>19</v>
      </c>
      <c r="B23" s="688" t="s">
        <v>297</v>
      </c>
      <c r="C23" s="693">
        <v>5</v>
      </c>
    </row>
    <row r="24" spans="1:7" x14ac:dyDescent="0.2">
      <c r="A24" s="701">
        <v>20</v>
      </c>
      <c r="B24" s="688" t="s">
        <v>298</v>
      </c>
      <c r="C24" s="693">
        <v>5</v>
      </c>
    </row>
    <row r="25" spans="1:7" x14ac:dyDescent="0.2">
      <c r="A25" s="701">
        <v>21</v>
      </c>
      <c r="B25" s="688" t="s">
        <v>299</v>
      </c>
      <c r="C25" s="693">
        <v>5</v>
      </c>
    </row>
    <row r="26" spans="1:7" x14ac:dyDescent="0.2">
      <c r="A26" s="999" t="s">
        <v>1315</v>
      </c>
      <c r="B26" s="1010"/>
      <c r="C26" s="1000"/>
    </row>
    <row r="27" spans="1:7" s="593" customFormat="1" x14ac:dyDescent="0.2">
      <c r="A27" s="595" t="s">
        <v>1319</v>
      </c>
    </row>
    <row r="28" spans="1:7" x14ac:dyDescent="0.2">
      <c r="A28" s="16" t="s">
        <v>1583</v>
      </c>
    </row>
    <row r="29" spans="1:7" x14ac:dyDescent="0.2">
      <c r="A29" s="16"/>
    </row>
    <row r="30" spans="1:7" s="4" customFormat="1" ht="15" x14ac:dyDescent="0.25">
      <c r="A30" s="974" t="s">
        <v>1824</v>
      </c>
      <c r="B30" s="974"/>
      <c r="C30" s="974"/>
      <c r="D30" s="974"/>
      <c r="E30" s="974"/>
      <c r="F30" s="974"/>
      <c r="G30" s="974"/>
    </row>
    <row r="32" spans="1:7" s="293" customFormat="1" ht="18.75" customHeight="1" x14ac:dyDescent="0.2">
      <c r="A32" s="975">
        <v>2019</v>
      </c>
      <c r="B32" s="975"/>
      <c r="C32" s="975"/>
      <c r="E32" s="975">
        <v>2020</v>
      </c>
      <c r="F32" s="975"/>
      <c r="G32" s="975"/>
    </row>
    <row r="33" spans="1:7" s="293" customFormat="1" ht="18.75" customHeight="1" x14ac:dyDescent="0.2">
      <c r="A33" s="628" t="s">
        <v>1313</v>
      </c>
      <c r="B33" s="628" t="s">
        <v>1456</v>
      </c>
      <c r="C33" s="628" t="s">
        <v>548</v>
      </c>
      <c r="E33" s="628" t="s">
        <v>1313</v>
      </c>
      <c r="F33" s="628" t="s">
        <v>1456</v>
      </c>
      <c r="G33" s="628" t="s">
        <v>548</v>
      </c>
    </row>
    <row r="34" spans="1:7" x14ac:dyDescent="0.2">
      <c r="A34" s="701">
        <v>1</v>
      </c>
      <c r="B34" s="688" t="s">
        <v>315</v>
      </c>
      <c r="C34" s="693">
        <v>92</v>
      </c>
      <c r="E34" s="701">
        <v>1</v>
      </c>
      <c r="F34" s="688" t="s">
        <v>315</v>
      </c>
      <c r="G34" s="693">
        <v>164</v>
      </c>
    </row>
    <row r="35" spans="1:7" x14ac:dyDescent="0.2">
      <c r="A35" s="701">
        <v>2</v>
      </c>
      <c r="B35" s="688" t="s">
        <v>288</v>
      </c>
      <c r="C35" s="693">
        <v>20</v>
      </c>
      <c r="E35" s="701">
        <v>2</v>
      </c>
      <c r="F35" s="688" t="s">
        <v>288</v>
      </c>
      <c r="G35" s="693">
        <v>25</v>
      </c>
    </row>
    <row r="36" spans="1:7" x14ac:dyDescent="0.2">
      <c r="A36" s="701">
        <v>3</v>
      </c>
      <c r="B36" s="688" t="s">
        <v>310</v>
      </c>
      <c r="C36" s="693">
        <v>19</v>
      </c>
      <c r="E36" s="701">
        <v>3</v>
      </c>
      <c r="F36" s="688" t="s">
        <v>311</v>
      </c>
      <c r="G36" s="693">
        <v>21</v>
      </c>
    </row>
    <row r="37" spans="1:7" x14ac:dyDescent="0.2">
      <c r="A37" s="701">
        <v>4</v>
      </c>
      <c r="B37" s="688" t="s">
        <v>311</v>
      </c>
      <c r="C37" s="693">
        <v>13</v>
      </c>
      <c r="E37" s="701">
        <v>4</v>
      </c>
      <c r="F37" s="688" t="s">
        <v>1314</v>
      </c>
      <c r="G37" s="693">
        <v>9</v>
      </c>
    </row>
    <row r="38" spans="1:7" x14ac:dyDescent="0.2">
      <c r="A38" s="701">
        <v>5</v>
      </c>
      <c r="B38" s="688" t="s">
        <v>306</v>
      </c>
      <c r="C38" s="693">
        <v>13</v>
      </c>
      <c r="E38" s="701">
        <v>5</v>
      </c>
      <c r="F38" s="688" t="s">
        <v>306</v>
      </c>
      <c r="G38" s="693">
        <v>9</v>
      </c>
    </row>
    <row r="39" spans="1:7" x14ac:dyDescent="0.2">
      <c r="A39" s="701">
        <v>6</v>
      </c>
      <c r="B39" s="688" t="s">
        <v>1314</v>
      </c>
      <c r="C39" s="693">
        <v>10</v>
      </c>
      <c r="E39" s="701">
        <v>6</v>
      </c>
      <c r="F39" s="688" t="s">
        <v>310</v>
      </c>
      <c r="G39" s="693">
        <v>9</v>
      </c>
    </row>
    <row r="40" spans="1:7" x14ac:dyDescent="0.2">
      <c r="A40" s="701">
        <v>7</v>
      </c>
      <c r="B40" s="688" t="s">
        <v>334</v>
      </c>
      <c r="C40" s="693">
        <v>9</v>
      </c>
      <c r="E40" s="701">
        <v>7</v>
      </c>
      <c r="F40" s="688" t="s">
        <v>320</v>
      </c>
      <c r="G40" s="693">
        <v>7</v>
      </c>
    </row>
    <row r="41" spans="1:7" x14ac:dyDescent="0.2">
      <c r="A41" s="701">
        <v>8</v>
      </c>
      <c r="B41" s="688" t="s">
        <v>303</v>
      </c>
      <c r="C41" s="693">
        <v>8</v>
      </c>
      <c r="E41" s="701">
        <v>8</v>
      </c>
      <c r="F41" s="688" t="s">
        <v>361</v>
      </c>
      <c r="G41" s="693">
        <v>6</v>
      </c>
    </row>
    <row r="42" spans="1:7" x14ac:dyDescent="0.2">
      <c r="A42" s="701">
        <v>9</v>
      </c>
      <c r="B42" s="688" t="s">
        <v>328</v>
      </c>
      <c r="C42" s="693">
        <v>6</v>
      </c>
      <c r="E42" s="701">
        <v>9</v>
      </c>
      <c r="F42" s="688" t="s">
        <v>291</v>
      </c>
      <c r="G42" s="693">
        <v>4</v>
      </c>
    </row>
    <row r="43" spans="1:7" x14ac:dyDescent="0.2">
      <c r="A43" s="701">
        <v>10</v>
      </c>
      <c r="B43" s="688" t="s">
        <v>320</v>
      </c>
      <c r="C43" s="693">
        <v>5</v>
      </c>
      <c r="E43" s="701">
        <v>10</v>
      </c>
      <c r="F43" s="688" t="s">
        <v>322</v>
      </c>
      <c r="G43" s="693">
        <v>3</v>
      </c>
    </row>
    <row r="44" spans="1:7" x14ac:dyDescent="0.2">
      <c r="A44" s="701">
        <v>11</v>
      </c>
      <c r="B44" s="688" t="s">
        <v>358</v>
      </c>
      <c r="C44" s="693">
        <v>4</v>
      </c>
      <c r="E44" s="701">
        <v>11</v>
      </c>
      <c r="F44" s="688" t="s">
        <v>314</v>
      </c>
      <c r="G44" s="693">
        <v>3</v>
      </c>
    </row>
    <row r="45" spans="1:7" x14ac:dyDescent="0.2">
      <c r="A45" s="701">
        <v>12</v>
      </c>
      <c r="B45" s="688" t="s">
        <v>322</v>
      </c>
      <c r="C45" s="693">
        <v>4</v>
      </c>
      <c r="E45" s="701">
        <v>12</v>
      </c>
      <c r="F45" s="688" t="s">
        <v>293</v>
      </c>
      <c r="G45" s="693">
        <v>3</v>
      </c>
    </row>
    <row r="46" spans="1:7" x14ac:dyDescent="0.2">
      <c r="A46" s="701">
        <v>13</v>
      </c>
      <c r="B46" s="688" t="s">
        <v>336</v>
      </c>
      <c r="C46" s="693">
        <v>4</v>
      </c>
    </row>
    <row r="47" spans="1:7" x14ac:dyDescent="0.2">
      <c r="A47" s="999" t="s">
        <v>1315</v>
      </c>
      <c r="B47" s="1010"/>
      <c r="C47" s="1000"/>
    </row>
    <row r="48" spans="1:7" s="593" customFormat="1" x14ac:dyDescent="0.2">
      <c r="A48" s="595" t="s">
        <v>1319</v>
      </c>
    </row>
    <row r="49" spans="1:1" x14ac:dyDescent="0.2">
      <c r="A49" s="16" t="s">
        <v>1583</v>
      </c>
    </row>
  </sheetData>
  <mergeCells count="8">
    <mergeCell ref="A47:C47"/>
    <mergeCell ref="A1:G1"/>
    <mergeCell ref="A3:C3"/>
    <mergeCell ref="A32:C32"/>
    <mergeCell ref="E3:G3"/>
    <mergeCell ref="E32:G32"/>
    <mergeCell ref="A30:G30"/>
    <mergeCell ref="A26:C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641E-27AC-4066-8CEC-18C8912A7D69}">
  <dimension ref="A1:K51"/>
  <sheetViews>
    <sheetView topLeftCell="A13" workbookViewId="0">
      <selection activeCell="A26" activeCellId="1" sqref="A1:I1 A26:I26"/>
    </sheetView>
  </sheetViews>
  <sheetFormatPr defaultRowHeight="12.75" x14ac:dyDescent="0.2"/>
  <cols>
    <col min="1" max="1" width="15.7109375" style="1" customWidth="1"/>
    <col min="2" max="11" width="6.5703125" style="1" customWidth="1"/>
    <col min="12" max="16384" width="9.140625" style="1"/>
  </cols>
  <sheetData>
    <row r="1" spans="1:11" ht="30" customHeight="1" x14ac:dyDescent="0.25">
      <c r="A1" s="974" t="s">
        <v>1844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</row>
    <row r="3" spans="1:11" s="26" customFormat="1" ht="24.75" customHeight="1" x14ac:dyDescent="0.2">
      <c r="A3" s="817"/>
      <c r="B3" s="817">
        <v>2012</v>
      </c>
      <c r="C3" s="817">
        <v>2013</v>
      </c>
      <c r="D3" s="817">
        <v>2014</v>
      </c>
      <c r="E3" s="817">
        <v>2015</v>
      </c>
      <c r="F3" s="817">
        <v>2016</v>
      </c>
      <c r="G3" s="817">
        <v>2017</v>
      </c>
      <c r="H3" s="817">
        <v>2018</v>
      </c>
      <c r="I3" s="817">
        <v>2019</v>
      </c>
      <c r="J3" s="817">
        <v>2020</v>
      </c>
      <c r="K3" s="817" t="s">
        <v>338</v>
      </c>
    </row>
    <row r="4" spans="1:11" x14ac:dyDescent="0.2">
      <c r="A4" s="701" t="s">
        <v>290</v>
      </c>
      <c r="B4" s="713">
        <v>75</v>
      </c>
      <c r="C4" s="714">
        <v>198</v>
      </c>
      <c r="D4" s="714">
        <v>179</v>
      </c>
      <c r="E4" s="713">
        <v>118</v>
      </c>
      <c r="F4" s="714">
        <v>179</v>
      </c>
      <c r="G4" s="714">
        <v>101</v>
      </c>
      <c r="H4" s="713">
        <v>21</v>
      </c>
      <c r="I4" s="714">
        <v>22</v>
      </c>
      <c r="J4" s="714">
        <v>33</v>
      </c>
      <c r="K4" s="713">
        <f t="shared" ref="K4:K19" si="0">SUM(B4:J4)</f>
        <v>926</v>
      </c>
    </row>
    <row r="5" spans="1:11" x14ac:dyDescent="0.2">
      <c r="A5" s="701" t="s">
        <v>289</v>
      </c>
      <c r="B5" s="713">
        <v>56</v>
      </c>
      <c r="C5" s="714">
        <v>84</v>
      </c>
      <c r="D5" s="714">
        <v>134</v>
      </c>
      <c r="E5" s="713">
        <v>110</v>
      </c>
      <c r="F5" s="714">
        <v>137</v>
      </c>
      <c r="G5" s="714">
        <v>82</v>
      </c>
      <c r="H5" s="713">
        <v>43</v>
      </c>
      <c r="I5" s="714">
        <v>34</v>
      </c>
      <c r="J5" s="714">
        <v>64</v>
      </c>
      <c r="K5" s="713">
        <f t="shared" si="0"/>
        <v>744</v>
      </c>
    </row>
    <row r="6" spans="1:11" x14ac:dyDescent="0.2">
      <c r="A6" s="701" t="s">
        <v>288</v>
      </c>
      <c r="B6" s="713">
        <v>7</v>
      </c>
      <c r="C6" s="714">
        <v>8</v>
      </c>
      <c r="D6" s="714">
        <v>19</v>
      </c>
      <c r="E6" s="713">
        <v>69</v>
      </c>
      <c r="F6" s="714">
        <v>42</v>
      </c>
      <c r="G6" s="714">
        <v>13</v>
      </c>
      <c r="H6" s="713">
        <v>4</v>
      </c>
      <c r="I6" s="714">
        <v>18</v>
      </c>
      <c r="J6" s="714">
        <v>45</v>
      </c>
      <c r="K6" s="713">
        <f t="shared" si="0"/>
        <v>225</v>
      </c>
    </row>
    <row r="7" spans="1:11" x14ac:dyDescent="0.2">
      <c r="A7" s="701" t="s">
        <v>292</v>
      </c>
      <c r="B7" s="713">
        <v>3</v>
      </c>
      <c r="C7" s="714">
        <v>21</v>
      </c>
      <c r="D7" s="714">
        <v>37</v>
      </c>
      <c r="E7" s="713">
        <v>40</v>
      </c>
      <c r="F7" s="714">
        <v>59</v>
      </c>
      <c r="G7" s="714">
        <v>14</v>
      </c>
      <c r="H7" s="713">
        <v>4</v>
      </c>
      <c r="I7" s="714">
        <v>10</v>
      </c>
      <c r="J7" s="714">
        <v>34</v>
      </c>
      <c r="K7" s="713">
        <f t="shared" si="0"/>
        <v>222</v>
      </c>
    </row>
    <row r="8" spans="1:11" x14ac:dyDescent="0.2">
      <c r="A8" s="701" t="s">
        <v>294</v>
      </c>
      <c r="B8" s="713">
        <v>3</v>
      </c>
      <c r="C8" s="714">
        <v>9</v>
      </c>
      <c r="D8" s="714">
        <v>18</v>
      </c>
      <c r="E8" s="713">
        <v>19</v>
      </c>
      <c r="F8" s="714">
        <v>16</v>
      </c>
      <c r="G8" s="714">
        <v>25</v>
      </c>
      <c r="H8" s="713">
        <v>9</v>
      </c>
      <c r="I8" s="714">
        <v>9</v>
      </c>
      <c r="J8" s="714">
        <v>13</v>
      </c>
      <c r="K8" s="713">
        <f t="shared" si="0"/>
        <v>121</v>
      </c>
    </row>
    <row r="9" spans="1:11" x14ac:dyDescent="0.2">
      <c r="A9" s="701" t="s">
        <v>291</v>
      </c>
      <c r="B9" s="713"/>
      <c r="C9" s="714"/>
      <c r="D9" s="714">
        <v>4</v>
      </c>
      <c r="E9" s="713">
        <v>9</v>
      </c>
      <c r="F9" s="714">
        <v>16</v>
      </c>
      <c r="G9" s="714">
        <v>19</v>
      </c>
      <c r="H9" s="713">
        <v>14</v>
      </c>
      <c r="I9" s="714">
        <v>1</v>
      </c>
      <c r="J9" s="714">
        <v>7</v>
      </c>
      <c r="K9" s="713">
        <f t="shared" si="0"/>
        <v>70</v>
      </c>
    </row>
    <row r="10" spans="1:11" x14ac:dyDescent="0.2">
      <c r="A10" s="701" t="s">
        <v>1711</v>
      </c>
      <c r="B10" s="713">
        <v>11</v>
      </c>
      <c r="C10" s="714">
        <v>3</v>
      </c>
      <c r="D10" s="714">
        <v>7</v>
      </c>
      <c r="E10" s="713">
        <v>24</v>
      </c>
      <c r="F10" s="714">
        <v>6</v>
      </c>
      <c r="G10" s="714">
        <v>4</v>
      </c>
      <c r="H10" s="713">
        <v>1</v>
      </c>
      <c r="I10" s="714">
        <v>2</v>
      </c>
      <c r="J10" s="714">
        <v>6</v>
      </c>
      <c r="K10" s="713">
        <f t="shared" si="0"/>
        <v>64</v>
      </c>
    </row>
    <row r="11" spans="1:11" x14ac:dyDescent="0.2">
      <c r="A11" s="701" t="s">
        <v>296</v>
      </c>
      <c r="B11" s="713">
        <v>5</v>
      </c>
      <c r="C11" s="714">
        <v>1</v>
      </c>
      <c r="D11" s="714">
        <v>12</v>
      </c>
      <c r="E11" s="713">
        <v>8</v>
      </c>
      <c r="F11" s="714">
        <v>11</v>
      </c>
      <c r="G11" s="714">
        <v>3</v>
      </c>
      <c r="H11" s="713">
        <v>7</v>
      </c>
      <c r="I11" s="714">
        <v>5</v>
      </c>
      <c r="J11" s="714">
        <v>6</v>
      </c>
      <c r="K11" s="713">
        <f t="shared" si="0"/>
        <v>58</v>
      </c>
    </row>
    <row r="12" spans="1:11" x14ac:dyDescent="0.2">
      <c r="A12" s="701" t="s">
        <v>1709</v>
      </c>
      <c r="B12" s="713">
        <v>9</v>
      </c>
      <c r="C12" s="714">
        <v>2</v>
      </c>
      <c r="D12" s="714">
        <v>5</v>
      </c>
      <c r="E12" s="713">
        <v>11</v>
      </c>
      <c r="F12" s="714">
        <v>7</v>
      </c>
      <c r="G12" s="714">
        <v>8</v>
      </c>
      <c r="H12" s="713">
        <v>1</v>
      </c>
      <c r="I12" s="714"/>
      <c r="J12" s="714">
        <v>1</v>
      </c>
      <c r="K12" s="713">
        <f t="shared" si="0"/>
        <v>44</v>
      </c>
    </row>
    <row r="13" spans="1:11" x14ac:dyDescent="0.2">
      <c r="A13" s="701" t="s">
        <v>295</v>
      </c>
      <c r="B13" s="713">
        <v>2</v>
      </c>
      <c r="C13" s="714"/>
      <c r="D13" s="714">
        <v>2</v>
      </c>
      <c r="E13" s="713">
        <v>4</v>
      </c>
      <c r="F13" s="714">
        <v>14</v>
      </c>
      <c r="G13" s="714">
        <v>4</v>
      </c>
      <c r="H13" s="713">
        <v>2</v>
      </c>
      <c r="I13" s="714">
        <v>4</v>
      </c>
      <c r="J13" s="714">
        <v>10</v>
      </c>
      <c r="K13" s="713">
        <f t="shared" si="0"/>
        <v>42</v>
      </c>
    </row>
    <row r="14" spans="1:11" x14ac:dyDescent="0.2">
      <c r="A14" s="701" t="s">
        <v>297</v>
      </c>
      <c r="B14" s="713">
        <v>1</v>
      </c>
      <c r="C14" s="714">
        <v>3</v>
      </c>
      <c r="D14" s="714">
        <v>3</v>
      </c>
      <c r="E14" s="713">
        <v>2</v>
      </c>
      <c r="F14" s="714">
        <v>11</v>
      </c>
      <c r="G14" s="714">
        <v>4</v>
      </c>
      <c r="H14" s="713">
        <v>4</v>
      </c>
      <c r="I14" s="714">
        <v>4</v>
      </c>
      <c r="J14" s="714">
        <v>3</v>
      </c>
      <c r="K14" s="713">
        <f t="shared" si="0"/>
        <v>35</v>
      </c>
    </row>
    <row r="15" spans="1:11" x14ac:dyDescent="0.2">
      <c r="A15" s="701" t="s">
        <v>299</v>
      </c>
      <c r="B15" s="713">
        <v>3</v>
      </c>
      <c r="C15" s="714">
        <v>5</v>
      </c>
      <c r="D15" s="714">
        <v>5</v>
      </c>
      <c r="E15" s="713">
        <v>14</v>
      </c>
      <c r="F15" s="714">
        <v>1</v>
      </c>
      <c r="G15" s="714">
        <v>1</v>
      </c>
      <c r="H15" s="713"/>
      <c r="I15" s="714">
        <v>5</v>
      </c>
      <c r="J15" s="714"/>
      <c r="K15" s="713">
        <f t="shared" si="0"/>
        <v>34</v>
      </c>
    </row>
    <row r="16" spans="1:11" x14ac:dyDescent="0.2">
      <c r="A16" s="701" t="s">
        <v>1710</v>
      </c>
      <c r="B16" s="713">
        <v>3</v>
      </c>
      <c r="C16" s="714">
        <v>1</v>
      </c>
      <c r="D16" s="714">
        <v>11</v>
      </c>
      <c r="E16" s="713">
        <v>7</v>
      </c>
      <c r="F16" s="714">
        <v>8</v>
      </c>
      <c r="G16" s="714">
        <v>1</v>
      </c>
      <c r="H16" s="713">
        <v>2</v>
      </c>
      <c r="I16" s="714"/>
      <c r="J16" s="714">
        <v>1</v>
      </c>
      <c r="K16" s="713">
        <f t="shared" si="0"/>
        <v>34</v>
      </c>
    </row>
    <row r="17" spans="1:11" x14ac:dyDescent="0.2">
      <c r="A17" s="701" t="s">
        <v>293</v>
      </c>
      <c r="B17" s="713">
        <v>3</v>
      </c>
      <c r="C17" s="714">
        <v>2</v>
      </c>
      <c r="D17" s="714">
        <v>1</v>
      </c>
      <c r="E17" s="713">
        <v>2</v>
      </c>
      <c r="F17" s="714">
        <v>6</v>
      </c>
      <c r="G17" s="714">
        <v>3</v>
      </c>
      <c r="H17" s="713">
        <v>1</v>
      </c>
      <c r="I17" s="714">
        <v>4</v>
      </c>
      <c r="J17" s="714">
        <v>10</v>
      </c>
      <c r="K17" s="713">
        <f t="shared" si="0"/>
        <v>32</v>
      </c>
    </row>
    <row r="18" spans="1:11" x14ac:dyDescent="0.2">
      <c r="A18" s="701" t="s">
        <v>298</v>
      </c>
      <c r="B18" s="713">
        <v>2</v>
      </c>
      <c r="C18" s="714">
        <v>4</v>
      </c>
      <c r="D18" s="714">
        <v>7</v>
      </c>
      <c r="E18" s="713">
        <v>1</v>
      </c>
      <c r="F18" s="714">
        <v>3</v>
      </c>
      <c r="G18" s="714">
        <v>7</v>
      </c>
      <c r="H18" s="713">
        <v>2</v>
      </c>
      <c r="I18" s="714">
        <v>4</v>
      </c>
      <c r="J18" s="714"/>
      <c r="K18" s="713">
        <f t="shared" si="0"/>
        <v>30</v>
      </c>
    </row>
    <row r="19" spans="1:11" x14ac:dyDescent="0.2">
      <c r="A19" s="701" t="s">
        <v>300</v>
      </c>
      <c r="B19" s="713">
        <v>1</v>
      </c>
      <c r="C19" s="714">
        <v>3</v>
      </c>
      <c r="D19" s="714">
        <v>4</v>
      </c>
      <c r="E19" s="713">
        <v>8</v>
      </c>
      <c r="F19" s="714">
        <v>5</v>
      </c>
      <c r="G19" s="714">
        <v>3</v>
      </c>
      <c r="H19" s="713">
        <v>2</v>
      </c>
      <c r="I19" s="714">
        <v>1</v>
      </c>
      <c r="J19" s="714">
        <v>2</v>
      </c>
      <c r="K19" s="713">
        <f t="shared" si="0"/>
        <v>29</v>
      </c>
    </row>
    <row r="20" spans="1:11" x14ac:dyDescent="0.2">
      <c r="A20" s="595" t="s">
        <v>1319</v>
      </c>
    </row>
    <row r="21" spans="1:11" x14ac:dyDescent="0.2">
      <c r="A21" s="16" t="s">
        <v>1712</v>
      </c>
    </row>
    <row r="24" spans="1:11" ht="27.75" customHeight="1" x14ac:dyDescent="0.25">
      <c r="A24" s="974" t="s">
        <v>2081</v>
      </c>
      <c r="B24" s="974"/>
      <c r="C24" s="974"/>
      <c r="D24" s="974"/>
      <c r="E24" s="974"/>
      <c r="F24" s="974"/>
      <c r="G24" s="974"/>
      <c r="H24" s="974"/>
      <c r="I24" s="974"/>
      <c r="J24" s="974"/>
      <c r="K24" s="974"/>
    </row>
    <row r="26" spans="1:11" ht="22.15" customHeight="1" x14ac:dyDescent="0.2">
      <c r="A26" s="625" t="s">
        <v>0</v>
      </c>
      <c r="B26" s="625" t="s">
        <v>1276</v>
      </c>
      <c r="C26" s="625" t="s">
        <v>1277</v>
      </c>
      <c r="D26" s="832" t="s">
        <v>338</v>
      </c>
    </row>
    <row r="27" spans="1:11" x14ac:dyDescent="0.2">
      <c r="A27" s="701">
        <v>2017</v>
      </c>
      <c r="B27" s="713">
        <v>38</v>
      </c>
      <c r="C27" s="714">
        <v>92</v>
      </c>
      <c r="D27" s="717">
        <f>B27+C27</f>
        <v>130</v>
      </c>
    </row>
    <row r="28" spans="1:11" x14ac:dyDescent="0.2">
      <c r="A28" s="701">
        <v>2018</v>
      </c>
      <c r="B28" s="713">
        <v>47</v>
      </c>
      <c r="C28" s="714">
        <v>83</v>
      </c>
      <c r="D28" s="717">
        <f>B28+C28</f>
        <v>130</v>
      </c>
    </row>
    <row r="29" spans="1:11" x14ac:dyDescent="0.2">
      <c r="A29" s="701">
        <v>2019</v>
      </c>
      <c r="B29" s="713">
        <v>32</v>
      </c>
      <c r="C29" s="714">
        <v>99</v>
      </c>
      <c r="D29" s="717">
        <f>B29+C29</f>
        <v>131</v>
      </c>
    </row>
    <row r="30" spans="1:11" x14ac:dyDescent="0.2">
      <c r="A30" s="701">
        <v>2020</v>
      </c>
      <c r="B30" s="713">
        <v>7</v>
      </c>
      <c r="C30" s="714">
        <v>68</v>
      </c>
      <c r="D30" s="717">
        <f>B30+C30</f>
        <v>75</v>
      </c>
    </row>
    <row r="31" spans="1:11" x14ac:dyDescent="0.2">
      <c r="A31" s="595" t="s">
        <v>1319</v>
      </c>
    </row>
    <row r="32" spans="1:11" x14ac:dyDescent="0.2">
      <c r="A32" s="595"/>
    </row>
    <row r="33" spans="1:10" ht="15" x14ac:dyDescent="0.25">
      <c r="A33" s="973" t="s">
        <v>1573</v>
      </c>
      <c r="B33" s="973"/>
      <c r="C33" s="973"/>
      <c r="D33" s="973"/>
      <c r="E33" s="973"/>
      <c r="F33" s="973"/>
      <c r="G33" s="973"/>
      <c r="H33" s="20"/>
      <c r="I33" s="20"/>
      <c r="J33" s="20"/>
    </row>
    <row r="44" spans="1:10" ht="15" x14ac:dyDescent="0.25">
      <c r="A44" s="4" t="s">
        <v>1897</v>
      </c>
    </row>
    <row r="46" spans="1:10" ht="17.25" customHeight="1" x14ac:dyDescent="0.2">
      <c r="A46" s="721"/>
      <c r="B46" s="721" t="s">
        <v>1444</v>
      </c>
      <c r="C46" s="721" t="s">
        <v>1570</v>
      </c>
      <c r="D46" s="721" t="s">
        <v>1445</v>
      </c>
      <c r="E46" s="721" t="s">
        <v>1570</v>
      </c>
    </row>
    <row r="47" spans="1:10" x14ac:dyDescent="0.2">
      <c r="A47" s="701" t="s">
        <v>1562</v>
      </c>
      <c r="B47" s="713">
        <v>56</v>
      </c>
      <c r="C47" s="734">
        <f>B47/B$50*100</f>
        <v>74.666666666666671</v>
      </c>
      <c r="D47" s="714">
        <v>55</v>
      </c>
      <c r="E47" s="734">
        <f>D47/D$50*100</f>
        <v>73.333333333333329</v>
      </c>
    </row>
    <row r="48" spans="1:10" x14ac:dyDescent="0.2">
      <c r="A48" s="701" t="s">
        <v>1563</v>
      </c>
      <c r="B48" s="713">
        <v>2</v>
      </c>
      <c r="C48" s="734">
        <f>B48/B$50*100</f>
        <v>2.666666666666667</v>
      </c>
      <c r="D48" s="714">
        <v>4</v>
      </c>
      <c r="E48" s="734">
        <f>D48/D$50*100</f>
        <v>5.3333333333333339</v>
      </c>
    </row>
    <row r="49" spans="1:5" x14ac:dyDescent="0.2">
      <c r="A49" s="701" t="s">
        <v>1564</v>
      </c>
      <c r="B49" s="713">
        <v>17</v>
      </c>
      <c r="C49" s="734">
        <f>B49/B$50*100</f>
        <v>22.666666666666664</v>
      </c>
      <c r="D49" s="714">
        <v>16</v>
      </c>
      <c r="E49" s="734">
        <f>D49/D$50*100</f>
        <v>21.333333333333336</v>
      </c>
    </row>
    <row r="50" spans="1:5" s="9" customFormat="1" x14ac:dyDescent="0.2">
      <c r="A50" s="715" t="s">
        <v>46</v>
      </c>
      <c r="B50" s="716">
        <v>75</v>
      </c>
      <c r="C50" s="735">
        <f>B50/B$50*100</f>
        <v>100</v>
      </c>
      <c r="D50" s="717">
        <v>75</v>
      </c>
      <c r="E50" s="735">
        <f>D50/D$50*100</f>
        <v>100</v>
      </c>
    </row>
    <row r="51" spans="1:5" x14ac:dyDescent="0.2">
      <c r="A51" s="595" t="s">
        <v>1319</v>
      </c>
    </row>
  </sheetData>
  <sortState xmlns:xlrd2="http://schemas.microsoft.com/office/spreadsheetml/2017/richdata2" ref="A4:M19">
    <sortCondition descending="1" ref="K4:K19"/>
  </sortState>
  <mergeCells count="3">
    <mergeCell ref="A33:G33"/>
    <mergeCell ref="A24:K24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6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21.42578125" style="1" customWidth="1"/>
    <col min="2" max="9" width="8.28515625" style="1" customWidth="1"/>
    <col min="10" max="13" width="6.5703125" style="1" customWidth="1"/>
    <col min="14" max="16384" width="9.140625" style="1"/>
  </cols>
  <sheetData>
    <row r="1" spans="1:10" ht="27.6" customHeight="1" x14ac:dyDescent="0.25">
      <c r="A1" s="974" t="s">
        <v>2364</v>
      </c>
      <c r="B1" s="974"/>
      <c r="C1" s="974"/>
      <c r="D1" s="974"/>
      <c r="E1" s="974"/>
      <c r="F1" s="974"/>
      <c r="G1" s="974"/>
      <c r="H1" s="974"/>
      <c r="I1" s="974"/>
      <c r="J1" s="828"/>
    </row>
    <row r="3" spans="1:10" ht="16.5" customHeight="1" x14ac:dyDescent="0.2">
      <c r="A3" s="1011" t="s">
        <v>1278</v>
      </c>
      <c r="B3" s="985" t="s">
        <v>1204</v>
      </c>
      <c r="C3" s="985"/>
      <c r="D3" s="985"/>
      <c r="E3" s="985"/>
      <c r="F3" s="1012">
        <v>2020</v>
      </c>
      <c r="G3" s="1013"/>
      <c r="H3" s="1013"/>
      <c r="I3" s="1014"/>
    </row>
    <row r="4" spans="1:10" s="315" customFormat="1" ht="23.25" customHeight="1" x14ac:dyDescent="0.2">
      <c r="A4" s="1011"/>
      <c r="B4" s="44" t="s">
        <v>1276</v>
      </c>
      <c r="C4" s="591" t="s">
        <v>1277</v>
      </c>
      <c r="D4" s="679" t="s">
        <v>338</v>
      </c>
      <c r="E4" s="44" t="s">
        <v>1262</v>
      </c>
      <c r="F4" s="44" t="s">
        <v>1276</v>
      </c>
      <c r="G4" s="591" t="s">
        <v>1277</v>
      </c>
      <c r="H4" s="679" t="s">
        <v>338</v>
      </c>
      <c r="I4" s="44" t="s">
        <v>1262</v>
      </c>
    </row>
    <row r="5" spans="1:10" x14ac:dyDescent="0.2">
      <c r="A5" s="701" t="s">
        <v>1073</v>
      </c>
      <c r="B5" s="713">
        <v>0</v>
      </c>
      <c r="C5" s="714">
        <v>5</v>
      </c>
      <c r="D5" s="717">
        <f t="shared" ref="D5:D17" si="0">B5+C5</f>
        <v>5</v>
      </c>
      <c r="E5" s="714">
        <v>3</v>
      </c>
      <c r="F5" s="713">
        <v>0</v>
      </c>
      <c r="G5" s="714">
        <v>4</v>
      </c>
      <c r="H5" s="717">
        <v>4</v>
      </c>
      <c r="I5" s="714">
        <v>2</v>
      </c>
    </row>
    <row r="6" spans="1:10" x14ac:dyDescent="0.2">
      <c r="A6" s="701" t="s">
        <v>54</v>
      </c>
      <c r="B6" s="713">
        <v>0</v>
      </c>
      <c r="C6" s="714">
        <v>4</v>
      </c>
      <c r="D6" s="717">
        <f t="shared" si="0"/>
        <v>4</v>
      </c>
      <c r="E6" s="714">
        <v>3</v>
      </c>
      <c r="F6" s="713">
        <v>1</v>
      </c>
      <c r="G6" s="714">
        <v>8</v>
      </c>
      <c r="H6" s="717">
        <v>9</v>
      </c>
      <c r="I6" s="714">
        <v>7</v>
      </c>
    </row>
    <row r="7" spans="1:10" x14ac:dyDescent="0.2">
      <c r="A7" s="701" t="s">
        <v>55</v>
      </c>
      <c r="B7" s="713">
        <v>2</v>
      </c>
      <c r="C7" s="714">
        <v>6</v>
      </c>
      <c r="D7" s="717">
        <f t="shared" si="0"/>
        <v>8</v>
      </c>
      <c r="E7" s="714">
        <v>4</v>
      </c>
      <c r="F7" s="713">
        <v>0</v>
      </c>
      <c r="G7" s="714">
        <v>1</v>
      </c>
      <c r="H7" s="717">
        <v>1</v>
      </c>
      <c r="I7" s="714">
        <v>0</v>
      </c>
    </row>
    <row r="8" spans="1:10" x14ac:dyDescent="0.2">
      <c r="A8" s="701" t="s">
        <v>56</v>
      </c>
      <c r="B8" s="713">
        <v>1</v>
      </c>
      <c r="C8" s="714">
        <v>7</v>
      </c>
      <c r="D8" s="717">
        <f t="shared" si="0"/>
        <v>8</v>
      </c>
      <c r="E8" s="714">
        <v>5</v>
      </c>
      <c r="F8" s="713">
        <v>0</v>
      </c>
      <c r="G8" s="714">
        <v>4</v>
      </c>
      <c r="H8" s="717">
        <v>4</v>
      </c>
      <c r="I8" s="714">
        <v>3</v>
      </c>
    </row>
    <row r="9" spans="1:10" x14ac:dyDescent="0.2">
      <c r="A9" s="701" t="s">
        <v>57</v>
      </c>
      <c r="B9" s="713">
        <v>6</v>
      </c>
      <c r="C9" s="714">
        <v>7</v>
      </c>
      <c r="D9" s="717">
        <f t="shared" si="0"/>
        <v>13</v>
      </c>
      <c r="E9" s="714">
        <v>3</v>
      </c>
      <c r="F9" s="713">
        <v>0</v>
      </c>
      <c r="G9" s="714">
        <v>5</v>
      </c>
      <c r="H9" s="717">
        <v>5</v>
      </c>
      <c r="I9" s="714">
        <v>1</v>
      </c>
    </row>
    <row r="10" spans="1:10" x14ac:dyDescent="0.2">
      <c r="A10" s="701" t="s">
        <v>58</v>
      </c>
      <c r="B10" s="713">
        <v>9</v>
      </c>
      <c r="C10" s="714">
        <v>13</v>
      </c>
      <c r="D10" s="717">
        <f t="shared" si="0"/>
        <v>22</v>
      </c>
      <c r="E10" s="714">
        <v>5</v>
      </c>
      <c r="F10" s="713">
        <v>0</v>
      </c>
      <c r="G10" s="714">
        <v>3</v>
      </c>
      <c r="H10" s="717">
        <v>3</v>
      </c>
      <c r="I10" s="714">
        <v>1</v>
      </c>
    </row>
    <row r="11" spans="1:10" x14ac:dyDescent="0.2">
      <c r="A11" s="701" t="s">
        <v>60</v>
      </c>
      <c r="B11" s="713">
        <v>2</v>
      </c>
      <c r="C11" s="714">
        <v>9</v>
      </c>
      <c r="D11" s="717">
        <f t="shared" si="0"/>
        <v>11</v>
      </c>
      <c r="E11" s="714">
        <v>5</v>
      </c>
      <c r="F11" s="713">
        <v>2</v>
      </c>
      <c r="G11" s="714">
        <v>8</v>
      </c>
      <c r="H11" s="717">
        <v>10</v>
      </c>
      <c r="I11" s="714">
        <v>2</v>
      </c>
    </row>
    <row r="12" spans="1:10" x14ac:dyDescent="0.2">
      <c r="A12" s="701" t="s">
        <v>1260</v>
      </c>
      <c r="B12" s="713">
        <v>2</v>
      </c>
      <c r="C12" s="714">
        <v>15</v>
      </c>
      <c r="D12" s="717">
        <f t="shared" si="0"/>
        <v>17</v>
      </c>
      <c r="E12" s="714">
        <v>4</v>
      </c>
      <c r="F12" s="713">
        <v>0</v>
      </c>
      <c r="G12" s="714">
        <v>11</v>
      </c>
      <c r="H12" s="717">
        <v>11</v>
      </c>
      <c r="I12" s="714">
        <v>1</v>
      </c>
    </row>
    <row r="13" spans="1:10" x14ac:dyDescent="0.2">
      <c r="A13" s="701" t="s">
        <v>61</v>
      </c>
      <c r="B13" s="713">
        <v>8</v>
      </c>
      <c r="C13" s="714">
        <v>11</v>
      </c>
      <c r="D13" s="717">
        <f t="shared" si="0"/>
        <v>19</v>
      </c>
      <c r="E13" s="714">
        <v>3</v>
      </c>
      <c r="F13" s="713">
        <v>3</v>
      </c>
      <c r="G13" s="714">
        <v>9</v>
      </c>
      <c r="H13" s="717">
        <v>12</v>
      </c>
      <c r="I13" s="714">
        <v>2</v>
      </c>
    </row>
    <row r="14" spans="1:10" x14ac:dyDescent="0.2">
      <c r="A14" s="701" t="s">
        <v>62</v>
      </c>
      <c r="B14" s="713">
        <v>1</v>
      </c>
      <c r="C14" s="714">
        <v>13</v>
      </c>
      <c r="D14" s="717">
        <f t="shared" si="0"/>
        <v>14</v>
      </c>
      <c r="E14" s="714">
        <v>4</v>
      </c>
      <c r="F14" s="713">
        <v>1</v>
      </c>
      <c r="G14" s="714">
        <v>10</v>
      </c>
      <c r="H14" s="717">
        <v>11</v>
      </c>
      <c r="I14" s="714">
        <v>3</v>
      </c>
    </row>
    <row r="15" spans="1:10" x14ac:dyDescent="0.2">
      <c r="A15" s="701" t="s">
        <v>63</v>
      </c>
      <c r="B15" s="713">
        <v>0</v>
      </c>
      <c r="C15" s="714">
        <v>4</v>
      </c>
      <c r="D15" s="717">
        <f t="shared" si="0"/>
        <v>4</v>
      </c>
      <c r="E15" s="714">
        <v>3</v>
      </c>
      <c r="F15" s="713">
        <v>0</v>
      </c>
      <c r="G15" s="714">
        <v>1</v>
      </c>
      <c r="H15" s="717">
        <v>1</v>
      </c>
      <c r="I15" s="714">
        <v>0</v>
      </c>
    </row>
    <row r="16" spans="1:10" x14ac:dyDescent="0.2">
      <c r="A16" s="701" t="s">
        <v>64</v>
      </c>
      <c r="B16" s="713">
        <v>0</v>
      </c>
      <c r="C16" s="714">
        <v>5</v>
      </c>
      <c r="D16" s="717">
        <f t="shared" si="0"/>
        <v>5</v>
      </c>
      <c r="E16" s="714">
        <v>3</v>
      </c>
      <c r="F16" s="713">
        <v>0</v>
      </c>
      <c r="G16" s="714">
        <v>4</v>
      </c>
      <c r="H16" s="717">
        <v>4</v>
      </c>
      <c r="I16" s="714">
        <v>1</v>
      </c>
    </row>
    <row r="17" spans="1:9" s="9" customFormat="1" x14ac:dyDescent="0.2">
      <c r="A17" s="715" t="s">
        <v>494</v>
      </c>
      <c r="B17" s="716">
        <v>32</v>
      </c>
      <c r="C17" s="717">
        <f>SUM(C5:C16)</f>
        <v>99</v>
      </c>
      <c r="D17" s="717">
        <f t="shared" si="0"/>
        <v>131</v>
      </c>
      <c r="E17" s="717">
        <f>SUM(E5:E16)</f>
        <v>45</v>
      </c>
      <c r="F17" s="716">
        <f>SUM(F5:F16)</f>
        <v>7</v>
      </c>
      <c r="G17" s="717">
        <f>SUM(G5:G16)</f>
        <v>68</v>
      </c>
      <c r="H17" s="717">
        <f>SUM(H5:H16)</f>
        <v>75</v>
      </c>
      <c r="I17" s="717">
        <f>SUM(I5:I16)</f>
        <v>23</v>
      </c>
    </row>
    <row r="18" spans="1:9" x14ac:dyDescent="0.2">
      <c r="A18" s="1" t="s">
        <v>1324</v>
      </c>
    </row>
    <row r="19" spans="1:9" s="593" customFormat="1" x14ac:dyDescent="0.2">
      <c r="A19" s="595" t="s">
        <v>1319</v>
      </c>
    </row>
    <row r="33" spans="1:5" ht="15" x14ac:dyDescent="0.25">
      <c r="A33" s="4" t="s">
        <v>2074</v>
      </c>
    </row>
    <row r="35" spans="1:5" ht="16.5" customHeight="1" x14ac:dyDescent="0.2">
      <c r="A35" s="721"/>
      <c r="B35" s="721" t="s">
        <v>1444</v>
      </c>
      <c r="C35" s="721" t="s">
        <v>1570</v>
      </c>
      <c r="D35" s="721" t="s">
        <v>1445</v>
      </c>
      <c r="E35" s="721" t="s">
        <v>1570</v>
      </c>
    </row>
    <row r="36" spans="1:5" x14ac:dyDescent="0.2">
      <c r="A36" s="701" t="s">
        <v>1571</v>
      </c>
      <c r="B36" s="713">
        <v>15</v>
      </c>
      <c r="C36" s="734">
        <f t="shared" ref="C36:C41" si="1">B36/B$41*100</f>
        <v>20</v>
      </c>
      <c r="D36" s="714">
        <v>6</v>
      </c>
      <c r="E36" s="734">
        <f t="shared" ref="E36:E41" si="2">D36/D$41*100</f>
        <v>8</v>
      </c>
    </row>
    <row r="37" spans="1:5" x14ac:dyDescent="0.2">
      <c r="A37" s="701" t="s">
        <v>1446</v>
      </c>
      <c r="B37" s="713">
        <v>23</v>
      </c>
      <c r="C37" s="734">
        <f t="shared" si="1"/>
        <v>30.666666666666664</v>
      </c>
      <c r="D37" s="714">
        <v>27</v>
      </c>
      <c r="E37" s="734">
        <f t="shared" si="2"/>
        <v>36</v>
      </c>
    </row>
    <row r="38" spans="1:5" x14ac:dyDescent="0.2">
      <c r="A38" s="701" t="s">
        <v>1438</v>
      </c>
      <c r="B38" s="713">
        <v>16</v>
      </c>
      <c r="C38" s="734">
        <f t="shared" si="1"/>
        <v>21.333333333333336</v>
      </c>
      <c r="D38" s="714">
        <v>16</v>
      </c>
      <c r="E38" s="734">
        <f t="shared" si="2"/>
        <v>21.333333333333336</v>
      </c>
    </row>
    <row r="39" spans="1:5" x14ac:dyDescent="0.2">
      <c r="A39" s="701" t="s">
        <v>1439</v>
      </c>
      <c r="B39" s="713">
        <v>12</v>
      </c>
      <c r="C39" s="734">
        <f t="shared" si="1"/>
        <v>16</v>
      </c>
      <c r="D39" s="714">
        <v>12</v>
      </c>
      <c r="E39" s="734">
        <f t="shared" si="2"/>
        <v>16</v>
      </c>
    </row>
    <row r="40" spans="1:5" x14ac:dyDescent="0.2">
      <c r="A40" s="701" t="s">
        <v>1572</v>
      </c>
      <c r="B40" s="713">
        <v>9</v>
      </c>
      <c r="C40" s="734">
        <f t="shared" si="1"/>
        <v>12</v>
      </c>
      <c r="D40" s="714">
        <v>14</v>
      </c>
      <c r="E40" s="734">
        <f t="shared" si="2"/>
        <v>18.666666666666668</v>
      </c>
    </row>
    <row r="41" spans="1:5" s="9" customFormat="1" x14ac:dyDescent="0.2">
      <c r="A41" s="715" t="s">
        <v>46</v>
      </c>
      <c r="B41" s="716">
        <f>SUM(B36:B40)</f>
        <v>75</v>
      </c>
      <c r="C41" s="735">
        <f t="shared" si="1"/>
        <v>100</v>
      </c>
      <c r="D41" s="717">
        <f>SUM(D36:D40)</f>
        <v>75</v>
      </c>
      <c r="E41" s="735">
        <f t="shared" si="2"/>
        <v>100</v>
      </c>
    </row>
    <row r="42" spans="1:5" s="16" customFormat="1" x14ac:dyDescent="0.2">
      <c r="A42" s="736" t="s">
        <v>1457</v>
      </c>
      <c r="B42" s="742">
        <v>42.318888888888878</v>
      </c>
      <c r="C42" s="743"/>
      <c r="D42" s="743">
        <v>46.786481481481488</v>
      </c>
      <c r="E42" s="737"/>
    </row>
    <row r="43" spans="1:5" s="593" customFormat="1" x14ac:dyDescent="0.2">
      <c r="A43" s="595" t="s">
        <v>1319</v>
      </c>
    </row>
    <row r="45" spans="1:5" ht="15" x14ac:dyDescent="0.25">
      <c r="A45" s="4" t="s">
        <v>2075</v>
      </c>
    </row>
    <row r="47" spans="1:5" ht="16.5" customHeight="1" x14ac:dyDescent="0.2">
      <c r="A47" s="721"/>
      <c r="B47" s="721" t="s">
        <v>548</v>
      </c>
      <c r="C47" s="721" t="s">
        <v>1570</v>
      </c>
    </row>
    <row r="48" spans="1:5" ht="12" customHeight="1" x14ac:dyDescent="0.2">
      <c r="A48" s="701" t="s">
        <v>1584</v>
      </c>
      <c r="B48" s="713">
        <v>17</v>
      </c>
      <c r="C48" s="734">
        <f t="shared" ref="C48:C54" si="3">B48/B$54*100</f>
        <v>22.666666666666664</v>
      </c>
    </row>
    <row r="49" spans="1:3" ht="12" customHeight="1" x14ac:dyDescent="0.2">
      <c r="A49" s="701" t="s">
        <v>1565</v>
      </c>
      <c r="B49" s="713">
        <v>16</v>
      </c>
      <c r="C49" s="734">
        <f t="shared" si="3"/>
        <v>21.333333333333336</v>
      </c>
    </row>
    <row r="50" spans="1:3" ht="12" customHeight="1" x14ac:dyDescent="0.2">
      <c r="A50" s="701" t="s">
        <v>1566</v>
      </c>
      <c r="B50" s="713">
        <v>14</v>
      </c>
      <c r="C50" s="734">
        <f t="shared" si="3"/>
        <v>18.666666666666668</v>
      </c>
    </row>
    <row r="51" spans="1:3" ht="12" customHeight="1" x14ac:dyDescent="0.2">
      <c r="A51" s="701" t="s">
        <v>1567</v>
      </c>
      <c r="B51" s="713">
        <v>17</v>
      </c>
      <c r="C51" s="734">
        <f t="shared" si="3"/>
        <v>22.666666666666664</v>
      </c>
    </row>
    <row r="52" spans="1:3" ht="12" customHeight="1" x14ac:dyDescent="0.2">
      <c r="A52" s="701" t="s">
        <v>1568</v>
      </c>
      <c r="B52" s="713">
        <v>9</v>
      </c>
      <c r="C52" s="734">
        <f t="shared" si="3"/>
        <v>12</v>
      </c>
    </row>
    <row r="53" spans="1:3" ht="12" customHeight="1" x14ac:dyDescent="0.2">
      <c r="A53" s="701" t="s">
        <v>1585</v>
      </c>
      <c r="B53" s="713">
        <v>2</v>
      </c>
      <c r="C53" s="734">
        <f t="shared" si="3"/>
        <v>2.666666666666667</v>
      </c>
    </row>
    <row r="54" spans="1:3" s="9" customFormat="1" ht="12" customHeight="1" x14ac:dyDescent="0.2">
      <c r="A54" s="738" t="s">
        <v>46</v>
      </c>
      <c r="B54" s="739">
        <v>75</v>
      </c>
      <c r="C54" s="740">
        <f t="shared" si="3"/>
        <v>100</v>
      </c>
    </row>
    <row r="55" spans="1:3" s="16" customFormat="1" ht="12" customHeight="1" x14ac:dyDescent="0.2">
      <c r="A55" s="741" t="s">
        <v>1569</v>
      </c>
      <c r="B55" s="711">
        <v>5.6</v>
      </c>
      <c r="C55" s="734"/>
    </row>
    <row r="56" spans="1:3" s="593" customFormat="1" ht="12" customHeight="1" x14ac:dyDescent="0.2">
      <c r="A56" s="595" t="s">
        <v>1319</v>
      </c>
    </row>
  </sheetData>
  <mergeCells count="4">
    <mergeCell ref="B3:E3"/>
    <mergeCell ref="A3:A4"/>
    <mergeCell ref="F3:I3"/>
    <mergeCell ref="A1:I1"/>
  </mergeCells>
  <phoneticPr fontId="28" type="noConversion"/>
  <pageMargins left="0.7" right="0.7" top="0.75" bottom="0.75" header="0.3" footer="0.3"/>
  <pageSetup paperSize="9" orientation="portrait" r:id="rId1"/>
  <ignoredErrors>
    <ignoredError sqref="D1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101"/>
  <sheetViews>
    <sheetView topLeftCell="A19" workbookViewId="0">
      <selection activeCell="A26" activeCellId="1" sqref="A1:I1 A26:I26"/>
    </sheetView>
  </sheetViews>
  <sheetFormatPr defaultColWidth="8.85546875" defaultRowHeight="12.75" x14ac:dyDescent="0.2"/>
  <cols>
    <col min="1" max="1" width="8.85546875" style="1"/>
    <col min="2" max="2" width="5.85546875" style="1" customWidth="1"/>
    <col min="3" max="3" width="6.140625" style="1" customWidth="1"/>
    <col min="4" max="8" width="5.85546875" style="1" customWidth="1"/>
    <col min="9" max="9" width="6.140625" style="1" customWidth="1"/>
    <col min="10" max="11" width="5.85546875" style="1" customWidth="1"/>
    <col min="12" max="12" width="6.140625" style="1" customWidth="1"/>
    <col min="13" max="13" width="5.85546875" style="1" customWidth="1"/>
    <col min="14" max="14" width="6" style="1" customWidth="1"/>
    <col min="15" max="16384" width="8.85546875" style="1"/>
  </cols>
  <sheetData>
    <row r="1" spans="1:13" ht="31.9" customHeight="1" x14ac:dyDescent="0.25">
      <c r="A1" s="974" t="s">
        <v>2076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</row>
    <row r="2" spans="1:13" ht="16.899999999999999" customHeight="1" x14ac:dyDescent="0.25">
      <c r="A2" s="629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</row>
    <row r="3" spans="1:13" ht="25.5" x14ac:dyDescent="0.2">
      <c r="A3" s="440"/>
      <c r="B3" s="630" t="s">
        <v>1465</v>
      </c>
      <c r="C3" s="630" t="s">
        <v>1466</v>
      </c>
    </row>
    <row r="4" spans="1:13" x14ac:dyDescent="0.2">
      <c r="A4" s="701">
        <v>2019</v>
      </c>
      <c r="B4" s="713">
        <v>36</v>
      </c>
      <c r="C4" s="714">
        <v>39</v>
      </c>
    </row>
    <row r="5" spans="1:13" x14ac:dyDescent="0.2">
      <c r="A5" s="701">
        <v>2020</v>
      </c>
      <c r="B5" s="713">
        <v>26</v>
      </c>
      <c r="C5" s="714">
        <v>32</v>
      </c>
    </row>
    <row r="8" spans="1:13" ht="30.75" customHeight="1" x14ac:dyDescent="0.25">
      <c r="A8" s="974" t="s">
        <v>2077</v>
      </c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</row>
    <row r="10" spans="1:13" s="334" customFormat="1" ht="18" customHeight="1" x14ac:dyDescent="0.2">
      <c r="A10" s="975" t="s">
        <v>1278</v>
      </c>
      <c r="B10" s="975">
        <v>2019</v>
      </c>
      <c r="C10" s="975"/>
      <c r="D10" s="975"/>
      <c r="E10" s="975"/>
      <c r="F10" s="975"/>
      <c r="G10" s="975"/>
      <c r="H10" s="975">
        <v>2020</v>
      </c>
      <c r="I10" s="975"/>
      <c r="J10" s="975"/>
      <c r="K10" s="975"/>
      <c r="L10" s="975"/>
      <c r="M10" s="975"/>
    </row>
    <row r="11" spans="1:13" s="334" customFormat="1" ht="18" customHeight="1" x14ac:dyDescent="0.2">
      <c r="A11" s="975"/>
      <c r="B11" s="975" t="s">
        <v>1320</v>
      </c>
      <c r="C11" s="975"/>
      <c r="D11" s="975"/>
      <c r="E11" s="975" t="s">
        <v>1321</v>
      </c>
      <c r="F11" s="975"/>
      <c r="G11" s="975"/>
      <c r="H11" s="975" t="s">
        <v>1320</v>
      </c>
      <c r="I11" s="975"/>
      <c r="J11" s="975"/>
      <c r="K11" s="975" t="s">
        <v>1321</v>
      </c>
      <c r="L11" s="975"/>
      <c r="M11" s="975"/>
    </row>
    <row r="12" spans="1:13" s="334" customFormat="1" ht="18" customHeight="1" x14ac:dyDescent="0.2">
      <c r="A12" s="975"/>
      <c r="B12" s="679" t="s">
        <v>1322</v>
      </c>
      <c r="C12" s="679" t="s">
        <v>1323</v>
      </c>
      <c r="D12" s="678" t="s">
        <v>338</v>
      </c>
      <c r="E12" s="679" t="s">
        <v>1322</v>
      </c>
      <c r="F12" s="679" t="s">
        <v>1323</v>
      </c>
      <c r="G12" s="678" t="s">
        <v>338</v>
      </c>
      <c r="H12" s="679" t="s">
        <v>1322</v>
      </c>
      <c r="I12" s="679" t="s">
        <v>1323</v>
      </c>
      <c r="J12" s="678" t="s">
        <v>338</v>
      </c>
      <c r="K12" s="679" t="s">
        <v>1322</v>
      </c>
      <c r="L12" s="679" t="s">
        <v>1323</v>
      </c>
      <c r="M12" s="678" t="s">
        <v>338</v>
      </c>
    </row>
    <row r="13" spans="1:13" x14ac:dyDescent="0.2">
      <c r="A13" s="701" t="s">
        <v>1073</v>
      </c>
      <c r="B13" s="713">
        <v>3</v>
      </c>
      <c r="C13" s="714">
        <v>2</v>
      </c>
      <c r="D13" s="714">
        <f t="shared" ref="D13:D25" si="0">B13+C13</f>
        <v>5</v>
      </c>
      <c r="E13" s="713">
        <v>2</v>
      </c>
      <c r="F13" s="714">
        <v>2</v>
      </c>
      <c r="G13" s="714">
        <f t="shared" ref="G13:G25" si="1">E13+F13</f>
        <v>4</v>
      </c>
      <c r="H13" s="713">
        <v>2</v>
      </c>
      <c r="I13" s="714">
        <v>0</v>
      </c>
      <c r="J13" s="714">
        <f t="shared" ref="J13:J24" si="2">SUM(H13:I13)</f>
        <v>2</v>
      </c>
      <c r="K13" s="713">
        <v>1</v>
      </c>
      <c r="L13" s="714">
        <v>1</v>
      </c>
      <c r="M13" s="714">
        <f t="shared" ref="M13:M24" si="3">SUM(K13:L13)</f>
        <v>2</v>
      </c>
    </row>
    <row r="14" spans="1:13" x14ac:dyDescent="0.2">
      <c r="A14" s="701" t="s">
        <v>54</v>
      </c>
      <c r="B14" s="713">
        <v>0</v>
      </c>
      <c r="C14" s="714">
        <v>0</v>
      </c>
      <c r="D14" s="714">
        <f t="shared" si="0"/>
        <v>0</v>
      </c>
      <c r="E14" s="713">
        <v>0</v>
      </c>
      <c r="F14" s="714">
        <v>0</v>
      </c>
      <c r="G14" s="714">
        <f t="shared" si="1"/>
        <v>0</v>
      </c>
      <c r="H14" s="713">
        <v>0</v>
      </c>
      <c r="I14" s="714">
        <v>2</v>
      </c>
      <c r="J14" s="714">
        <f t="shared" si="2"/>
        <v>2</v>
      </c>
      <c r="K14" s="713">
        <v>4</v>
      </c>
      <c r="L14" s="714">
        <v>0</v>
      </c>
      <c r="M14" s="714">
        <f t="shared" si="3"/>
        <v>4</v>
      </c>
    </row>
    <row r="15" spans="1:13" x14ac:dyDescent="0.2">
      <c r="A15" s="701" t="s">
        <v>55</v>
      </c>
      <c r="B15" s="713">
        <v>1</v>
      </c>
      <c r="C15" s="714">
        <v>3</v>
      </c>
      <c r="D15" s="714">
        <f t="shared" si="0"/>
        <v>4</v>
      </c>
      <c r="E15" s="713">
        <v>0</v>
      </c>
      <c r="F15" s="714">
        <v>2</v>
      </c>
      <c r="G15" s="714">
        <f t="shared" si="1"/>
        <v>2</v>
      </c>
      <c r="H15" s="713">
        <v>1</v>
      </c>
      <c r="I15" s="714">
        <v>0</v>
      </c>
      <c r="J15" s="714">
        <f t="shared" si="2"/>
        <v>1</v>
      </c>
      <c r="K15" s="713">
        <v>0</v>
      </c>
      <c r="L15" s="714">
        <v>1</v>
      </c>
      <c r="M15" s="714">
        <f t="shared" si="3"/>
        <v>1</v>
      </c>
    </row>
    <row r="16" spans="1:13" x14ac:dyDescent="0.2">
      <c r="A16" s="701" t="s">
        <v>56</v>
      </c>
      <c r="B16" s="713">
        <v>1</v>
      </c>
      <c r="C16" s="714">
        <v>1</v>
      </c>
      <c r="D16" s="714">
        <f t="shared" si="0"/>
        <v>2</v>
      </c>
      <c r="E16" s="713">
        <v>3</v>
      </c>
      <c r="F16" s="714">
        <v>2</v>
      </c>
      <c r="G16" s="714">
        <f t="shared" si="1"/>
        <v>5</v>
      </c>
      <c r="H16" s="713">
        <v>1</v>
      </c>
      <c r="I16" s="714">
        <v>0</v>
      </c>
      <c r="J16" s="714">
        <f t="shared" si="2"/>
        <v>1</v>
      </c>
      <c r="K16" s="713">
        <v>0</v>
      </c>
      <c r="L16" s="714">
        <v>1</v>
      </c>
      <c r="M16" s="714">
        <f t="shared" si="3"/>
        <v>1</v>
      </c>
    </row>
    <row r="17" spans="1:13" x14ac:dyDescent="0.2">
      <c r="A17" s="701" t="s">
        <v>57</v>
      </c>
      <c r="B17" s="713">
        <v>4</v>
      </c>
      <c r="C17" s="714">
        <v>2</v>
      </c>
      <c r="D17" s="714">
        <f t="shared" si="0"/>
        <v>6</v>
      </c>
      <c r="E17" s="713">
        <v>1</v>
      </c>
      <c r="F17" s="714">
        <v>1</v>
      </c>
      <c r="G17" s="714">
        <f t="shared" si="1"/>
        <v>2</v>
      </c>
      <c r="H17" s="713">
        <v>0</v>
      </c>
      <c r="I17" s="714">
        <v>0</v>
      </c>
      <c r="J17" s="714">
        <f t="shared" si="2"/>
        <v>0</v>
      </c>
      <c r="K17" s="713">
        <v>0</v>
      </c>
      <c r="L17" s="714">
        <v>0</v>
      </c>
      <c r="M17" s="714">
        <f t="shared" si="3"/>
        <v>0</v>
      </c>
    </row>
    <row r="18" spans="1:13" x14ac:dyDescent="0.2">
      <c r="A18" s="701" t="s">
        <v>58</v>
      </c>
      <c r="B18" s="713">
        <v>1</v>
      </c>
      <c r="C18" s="714">
        <v>0</v>
      </c>
      <c r="D18" s="714">
        <f t="shared" si="0"/>
        <v>1</v>
      </c>
      <c r="E18" s="713">
        <v>1</v>
      </c>
      <c r="F18" s="714">
        <v>4</v>
      </c>
      <c r="G18" s="714">
        <f t="shared" si="1"/>
        <v>5</v>
      </c>
      <c r="H18" s="713">
        <v>2</v>
      </c>
      <c r="I18" s="714">
        <v>0</v>
      </c>
      <c r="J18" s="714">
        <f t="shared" si="2"/>
        <v>2</v>
      </c>
      <c r="K18" s="713">
        <v>0</v>
      </c>
      <c r="L18" s="714">
        <v>3</v>
      </c>
      <c r="M18" s="714">
        <f t="shared" si="3"/>
        <v>3</v>
      </c>
    </row>
    <row r="19" spans="1:13" x14ac:dyDescent="0.2">
      <c r="A19" s="701" t="s">
        <v>60</v>
      </c>
      <c r="B19" s="713">
        <v>3</v>
      </c>
      <c r="C19" s="714">
        <v>0</v>
      </c>
      <c r="D19" s="714">
        <f t="shared" si="0"/>
        <v>3</v>
      </c>
      <c r="E19" s="713">
        <v>3</v>
      </c>
      <c r="F19" s="714">
        <v>1</v>
      </c>
      <c r="G19" s="714">
        <f t="shared" si="1"/>
        <v>4</v>
      </c>
      <c r="H19" s="713">
        <v>3</v>
      </c>
      <c r="I19" s="714">
        <v>0</v>
      </c>
      <c r="J19" s="714">
        <f t="shared" si="2"/>
        <v>3</v>
      </c>
      <c r="K19" s="713">
        <v>1</v>
      </c>
      <c r="L19" s="714">
        <v>2</v>
      </c>
      <c r="M19" s="714">
        <f t="shared" si="3"/>
        <v>3</v>
      </c>
    </row>
    <row r="20" spans="1:13" x14ac:dyDescent="0.2">
      <c r="A20" s="701" t="s">
        <v>1260</v>
      </c>
      <c r="B20" s="713">
        <v>1</v>
      </c>
      <c r="C20" s="714">
        <v>0</v>
      </c>
      <c r="D20" s="714">
        <f t="shared" si="0"/>
        <v>1</v>
      </c>
      <c r="E20" s="713">
        <v>2</v>
      </c>
      <c r="F20" s="714">
        <v>1</v>
      </c>
      <c r="G20" s="714">
        <f t="shared" si="1"/>
        <v>3</v>
      </c>
      <c r="H20" s="713">
        <v>3</v>
      </c>
      <c r="I20" s="714">
        <v>3</v>
      </c>
      <c r="J20" s="714">
        <f t="shared" si="2"/>
        <v>6</v>
      </c>
      <c r="K20" s="713">
        <v>3</v>
      </c>
      <c r="L20" s="714">
        <v>0</v>
      </c>
      <c r="M20" s="714">
        <f t="shared" si="3"/>
        <v>3</v>
      </c>
    </row>
    <row r="21" spans="1:13" x14ac:dyDescent="0.2">
      <c r="A21" s="701" t="s">
        <v>61</v>
      </c>
      <c r="B21" s="713">
        <v>0</v>
      </c>
      <c r="C21" s="714">
        <v>2</v>
      </c>
      <c r="D21" s="714">
        <f t="shared" si="0"/>
        <v>2</v>
      </c>
      <c r="E21" s="713">
        <v>0</v>
      </c>
      <c r="F21" s="714">
        <v>0</v>
      </c>
      <c r="G21" s="714">
        <f t="shared" si="1"/>
        <v>0</v>
      </c>
      <c r="H21" s="713">
        <v>3</v>
      </c>
      <c r="I21" s="714">
        <v>0</v>
      </c>
      <c r="J21" s="714">
        <f t="shared" si="2"/>
        <v>3</v>
      </c>
      <c r="K21" s="713">
        <v>1</v>
      </c>
      <c r="L21" s="714">
        <v>2</v>
      </c>
      <c r="M21" s="714">
        <f t="shared" si="3"/>
        <v>3</v>
      </c>
    </row>
    <row r="22" spans="1:13" x14ac:dyDescent="0.2">
      <c r="A22" s="701" t="s">
        <v>62</v>
      </c>
      <c r="B22" s="713">
        <v>4</v>
      </c>
      <c r="C22" s="714">
        <v>2</v>
      </c>
      <c r="D22" s="714">
        <f t="shared" si="0"/>
        <v>6</v>
      </c>
      <c r="E22" s="713">
        <v>5</v>
      </c>
      <c r="F22" s="714">
        <v>1</v>
      </c>
      <c r="G22" s="714">
        <f t="shared" si="1"/>
        <v>6</v>
      </c>
      <c r="H22" s="713">
        <v>0</v>
      </c>
      <c r="I22" s="714">
        <v>0</v>
      </c>
      <c r="J22" s="714">
        <f t="shared" si="2"/>
        <v>0</v>
      </c>
      <c r="K22" s="713">
        <v>1</v>
      </c>
      <c r="L22" s="714">
        <v>2</v>
      </c>
      <c r="M22" s="714">
        <f t="shared" si="3"/>
        <v>3</v>
      </c>
    </row>
    <row r="23" spans="1:13" x14ac:dyDescent="0.2">
      <c r="A23" s="701" t="s">
        <v>63</v>
      </c>
      <c r="B23" s="713">
        <v>1</v>
      </c>
      <c r="C23" s="714">
        <v>3</v>
      </c>
      <c r="D23" s="714">
        <f t="shared" si="0"/>
        <v>4</v>
      </c>
      <c r="E23" s="713">
        <v>1</v>
      </c>
      <c r="F23" s="714">
        <v>3</v>
      </c>
      <c r="G23" s="714">
        <f t="shared" si="1"/>
        <v>4</v>
      </c>
      <c r="H23" s="713">
        <v>2</v>
      </c>
      <c r="I23" s="714">
        <v>0</v>
      </c>
      <c r="J23" s="714">
        <f t="shared" si="2"/>
        <v>2</v>
      </c>
      <c r="K23" s="713">
        <v>3</v>
      </c>
      <c r="L23" s="714">
        <v>3</v>
      </c>
      <c r="M23" s="714">
        <f t="shared" si="3"/>
        <v>6</v>
      </c>
    </row>
    <row r="24" spans="1:13" x14ac:dyDescent="0.2">
      <c r="A24" s="701" t="s">
        <v>64</v>
      </c>
      <c r="B24" s="713">
        <v>2</v>
      </c>
      <c r="C24" s="714">
        <v>0</v>
      </c>
      <c r="D24" s="714">
        <f t="shared" si="0"/>
        <v>2</v>
      </c>
      <c r="E24" s="713">
        <v>2</v>
      </c>
      <c r="F24" s="714">
        <v>2</v>
      </c>
      <c r="G24" s="714">
        <f t="shared" si="1"/>
        <v>4</v>
      </c>
      <c r="H24" s="713">
        <v>1</v>
      </c>
      <c r="I24" s="714">
        <v>3</v>
      </c>
      <c r="J24" s="714">
        <f t="shared" si="2"/>
        <v>4</v>
      </c>
      <c r="K24" s="713">
        <v>1</v>
      </c>
      <c r="L24" s="714">
        <v>2</v>
      </c>
      <c r="M24" s="714">
        <f t="shared" si="3"/>
        <v>3</v>
      </c>
    </row>
    <row r="25" spans="1:13" s="9" customFormat="1" x14ac:dyDescent="0.2">
      <c r="A25" s="715" t="s">
        <v>494</v>
      </c>
      <c r="B25" s="716">
        <f>SUM(B13:B24)</f>
        <v>21</v>
      </c>
      <c r="C25" s="717">
        <f>SUM(C13:C24)</f>
        <v>15</v>
      </c>
      <c r="D25" s="717">
        <f t="shared" si="0"/>
        <v>36</v>
      </c>
      <c r="E25" s="716">
        <f>SUM(E13:E24)</f>
        <v>20</v>
      </c>
      <c r="F25" s="717">
        <f>SUM(F13:F24)</f>
        <v>19</v>
      </c>
      <c r="G25" s="717">
        <f t="shared" si="1"/>
        <v>39</v>
      </c>
      <c r="H25" s="716">
        <f t="shared" ref="H25:M25" si="4">SUM(H13:H24)</f>
        <v>18</v>
      </c>
      <c r="I25" s="717">
        <f t="shared" si="4"/>
        <v>8</v>
      </c>
      <c r="J25" s="717">
        <f t="shared" si="4"/>
        <v>26</v>
      </c>
      <c r="K25" s="716">
        <f t="shared" si="4"/>
        <v>15</v>
      </c>
      <c r="L25" s="717">
        <f t="shared" si="4"/>
        <v>17</v>
      </c>
      <c r="M25" s="717">
        <f t="shared" si="4"/>
        <v>32</v>
      </c>
    </row>
    <row r="28" spans="1:13" ht="27.75" customHeight="1" x14ac:dyDescent="0.25">
      <c r="A28" s="974" t="s">
        <v>2078</v>
      </c>
      <c r="B28" s="974"/>
      <c r="C28" s="974"/>
      <c r="D28" s="974"/>
      <c r="E28" s="974"/>
      <c r="F28" s="974"/>
      <c r="G28" s="974"/>
      <c r="H28" s="974"/>
      <c r="I28" s="974"/>
      <c r="J28" s="974"/>
      <c r="K28" s="974"/>
      <c r="L28" s="974"/>
      <c r="M28" s="974"/>
    </row>
    <row r="30" spans="1:13" s="733" customFormat="1" x14ac:dyDescent="0.2">
      <c r="A30" s="975" t="s">
        <v>1580</v>
      </c>
      <c r="B30" s="975"/>
      <c r="C30" s="975"/>
      <c r="D30" s="975"/>
      <c r="E30" s="975"/>
      <c r="F30" s="975"/>
      <c r="G30" s="975"/>
      <c r="H30" s="724">
        <v>2020</v>
      </c>
    </row>
    <row r="31" spans="1:13" x14ac:dyDescent="0.2">
      <c r="A31" s="1016" t="s">
        <v>1577</v>
      </c>
      <c r="B31" s="1016"/>
      <c r="C31" s="1016"/>
      <c r="D31" s="1016"/>
      <c r="E31" s="1016"/>
      <c r="F31" s="1016"/>
      <c r="G31" s="1016"/>
      <c r="H31" s="508">
        <v>45.8</v>
      </c>
    </row>
    <row r="32" spans="1:13" x14ac:dyDescent="0.2">
      <c r="A32" s="1015" t="s">
        <v>1578</v>
      </c>
      <c r="B32" s="1015"/>
      <c r="C32" s="1015"/>
      <c r="D32" s="1015"/>
      <c r="E32" s="1015"/>
      <c r="F32" s="1015"/>
      <c r="G32" s="1015"/>
      <c r="H32" s="460">
        <v>49.4</v>
      </c>
    </row>
    <row r="33" spans="1:14" x14ac:dyDescent="0.2">
      <c r="A33" s="1015" t="s">
        <v>1579</v>
      </c>
      <c r="B33" s="1015"/>
      <c r="C33" s="1015"/>
      <c r="D33" s="1015"/>
      <c r="E33" s="1015"/>
      <c r="F33" s="1015"/>
      <c r="G33" s="1015"/>
      <c r="H33" s="460">
        <v>49.8</v>
      </c>
    </row>
    <row r="34" spans="1:14" x14ac:dyDescent="0.2">
      <c r="A34" s="1015" t="s">
        <v>1574</v>
      </c>
      <c r="B34" s="1015"/>
      <c r="C34" s="1015"/>
      <c r="D34" s="1015"/>
      <c r="E34" s="1015"/>
      <c r="F34" s="1015"/>
      <c r="G34" s="1015"/>
      <c r="H34" s="460">
        <v>51.6</v>
      </c>
    </row>
    <row r="35" spans="1:14" x14ac:dyDescent="0.2">
      <c r="A35" s="1015" t="s">
        <v>1575</v>
      </c>
      <c r="B35" s="1015"/>
      <c r="C35" s="1015"/>
      <c r="D35" s="1015"/>
      <c r="E35" s="1015"/>
      <c r="F35" s="1015"/>
      <c r="G35" s="1015"/>
      <c r="H35" s="460">
        <v>16.5</v>
      </c>
    </row>
    <row r="36" spans="1:14" x14ac:dyDescent="0.2">
      <c r="A36" s="1015" t="s">
        <v>1576</v>
      </c>
      <c r="B36" s="1015"/>
      <c r="C36" s="1015"/>
      <c r="D36" s="1015"/>
      <c r="E36" s="1015"/>
      <c r="F36" s="1015"/>
      <c r="G36" s="1015"/>
      <c r="H36" s="460">
        <v>4.5999999999999996</v>
      </c>
    </row>
    <row r="39" spans="1:14" customFormat="1" ht="15" x14ac:dyDescent="0.25">
      <c r="A39" s="425" t="s">
        <v>1825</v>
      </c>
    </row>
    <row r="40" spans="1:14" customFormat="1" x14ac:dyDescent="0.2"/>
    <row r="41" spans="1:14" s="533" customFormat="1" ht="58.5" x14ac:dyDescent="0.2">
      <c r="A41" s="793" t="s">
        <v>1237</v>
      </c>
      <c r="B41" s="534" t="s">
        <v>1238</v>
      </c>
      <c r="C41" s="534" t="s">
        <v>1239</v>
      </c>
      <c r="D41" s="534" t="s">
        <v>1240</v>
      </c>
      <c r="E41" s="534" t="s">
        <v>1241</v>
      </c>
      <c r="F41" s="534" t="s">
        <v>1242</v>
      </c>
      <c r="G41" s="534" t="s">
        <v>1243</v>
      </c>
      <c r="H41" s="534" t="s">
        <v>1244</v>
      </c>
      <c r="I41" s="534" t="s">
        <v>1245</v>
      </c>
      <c r="J41" s="534" t="s">
        <v>1246</v>
      </c>
      <c r="K41" s="534" t="s">
        <v>1269</v>
      </c>
      <c r="L41" s="534" t="s">
        <v>1642</v>
      </c>
      <c r="M41" s="534" t="s">
        <v>1247</v>
      </c>
      <c r="N41" s="534" t="s">
        <v>494</v>
      </c>
    </row>
    <row r="42" spans="1:14" customFormat="1" x14ac:dyDescent="0.2">
      <c r="A42" s="519">
        <v>2017</v>
      </c>
      <c r="B42" s="520">
        <v>878</v>
      </c>
      <c r="C42" s="520">
        <v>149</v>
      </c>
      <c r="D42" s="520">
        <v>64</v>
      </c>
      <c r="E42" s="520">
        <v>0</v>
      </c>
      <c r="F42" s="520">
        <v>253</v>
      </c>
      <c r="G42" s="520">
        <v>62</v>
      </c>
      <c r="H42" s="520">
        <v>42</v>
      </c>
      <c r="I42" s="520">
        <v>12</v>
      </c>
      <c r="J42" s="520">
        <v>25</v>
      </c>
      <c r="K42" s="426">
        <v>0</v>
      </c>
      <c r="L42" s="426">
        <v>0</v>
      </c>
      <c r="M42" s="520">
        <v>565</v>
      </c>
      <c r="N42" s="557">
        <v>2050</v>
      </c>
    </row>
    <row r="43" spans="1:14" customFormat="1" x14ac:dyDescent="0.2">
      <c r="A43" s="483">
        <v>2018</v>
      </c>
      <c r="B43" s="484">
        <v>794</v>
      </c>
      <c r="C43" s="484">
        <v>164</v>
      </c>
      <c r="D43" s="484">
        <v>56</v>
      </c>
      <c r="E43" s="484">
        <v>0</v>
      </c>
      <c r="F43" s="484">
        <v>211</v>
      </c>
      <c r="G43" s="484">
        <v>52</v>
      </c>
      <c r="H43" s="484">
        <v>58</v>
      </c>
      <c r="I43" s="484">
        <v>13</v>
      </c>
      <c r="J43" s="484">
        <v>12</v>
      </c>
      <c r="K43" s="426">
        <v>0</v>
      </c>
      <c r="L43" s="426">
        <v>3</v>
      </c>
      <c r="M43" s="484">
        <v>536</v>
      </c>
      <c r="N43" s="558">
        <v>1896</v>
      </c>
    </row>
    <row r="44" spans="1:14" s="426" customFormat="1" x14ac:dyDescent="0.2">
      <c r="A44" s="556">
        <v>2019</v>
      </c>
      <c r="B44" s="426">
        <v>736</v>
      </c>
      <c r="C44" s="426">
        <v>160</v>
      </c>
      <c r="D44" s="426">
        <v>64</v>
      </c>
      <c r="E44" s="426">
        <v>0</v>
      </c>
      <c r="F44" s="426">
        <v>306</v>
      </c>
      <c r="G44" s="426">
        <v>74</v>
      </c>
      <c r="H44" s="426">
        <v>39</v>
      </c>
      <c r="I44" s="426">
        <v>15</v>
      </c>
      <c r="J44" s="426">
        <v>16</v>
      </c>
      <c r="K44" s="426">
        <v>1</v>
      </c>
      <c r="L44" s="426">
        <v>2</v>
      </c>
      <c r="M44" s="426">
        <v>552</v>
      </c>
      <c r="N44" s="559">
        <f>SUM(B44:M44)</f>
        <v>1965</v>
      </c>
    </row>
    <row r="45" spans="1:14" s="426" customFormat="1" x14ac:dyDescent="0.2">
      <c r="A45" s="556">
        <v>2020</v>
      </c>
      <c r="B45" s="426">
        <v>518</v>
      </c>
      <c r="C45" s="426">
        <v>136</v>
      </c>
      <c r="D45" s="426">
        <v>63</v>
      </c>
      <c r="E45" s="426">
        <v>0</v>
      </c>
      <c r="F45" s="426">
        <v>390</v>
      </c>
      <c r="G45" s="426">
        <v>46</v>
      </c>
      <c r="H45" s="426">
        <v>31</v>
      </c>
      <c r="I45" s="426">
        <v>16</v>
      </c>
      <c r="J45" s="426">
        <v>16</v>
      </c>
      <c r="K45" s="426">
        <v>1</v>
      </c>
      <c r="L45" s="426">
        <v>5</v>
      </c>
      <c r="M45" s="426">
        <v>444</v>
      </c>
      <c r="N45" s="559">
        <f>SUM(B45:M45)</f>
        <v>1666</v>
      </c>
    </row>
    <row r="46" spans="1:14" s="426" customFormat="1" x14ac:dyDescent="0.2">
      <c r="A46" s="358" t="s">
        <v>1248</v>
      </c>
    </row>
    <row r="101" s="426" customFormat="1" x14ac:dyDescent="0.2"/>
  </sheetData>
  <mergeCells count="17">
    <mergeCell ref="A35:G35"/>
    <mergeCell ref="A36:G36"/>
    <mergeCell ref="A30:G30"/>
    <mergeCell ref="A28:M28"/>
    <mergeCell ref="A31:G31"/>
    <mergeCell ref="A32:G32"/>
    <mergeCell ref="A33:G33"/>
    <mergeCell ref="A34:G34"/>
    <mergeCell ref="A1:M1"/>
    <mergeCell ref="A8:M8"/>
    <mergeCell ref="B11:D11"/>
    <mergeCell ref="E11:G11"/>
    <mergeCell ref="B10:G10"/>
    <mergeCell ref="A10:A12"/>
    <mergeCell ref="H10:M10"/>
    <mergeCell ref="H11:J11"/>
    <mergeCell ref="K11:M11"/>
  </mergeCells>
  <phoneticPr fontId="28" type="noConversion"/>
  <pageMargins left="0.7" right="0.7" top="0.75" bottom="0.75" header="0.3" footer="0.3"/>
  <pageSetup paperSize="9" orientation="portrait" r:id="rId1"/>
  <ignoredErrors>
    <ignoredError sqref="C25:G25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59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48.7109375" style="426" customWidth="1"/>
    <col min="2" max="9" width="5.5703125" style="426" customWidth="1"/>
    <col min="10" max="16384" width="9.140625" style="426"/>
  </cols>
  <sheetData>
    <row r="1" spans="1:9" ht="15" x14ac:dyDescent="0.25">
      <c r="A1" s="425" t="s">
        <v>1826</v>
      </c>
    </row>
    <row r="4" spans="1:9" s="428" customFormat="1" ht="21" customHeight="1" x14ac:dyDescent="0.2">
      <c r="A4" s="427" t="s">
        <v>152</v>
      </c>
      <c r="B4" s="427" t="s">
        <v>1684</v>
      </c>
      <c r="C4" s="427" t="s">
        <v>1685</v>
      </c>
      <c r="D4" s="427" t="s">
        <v>1439</v>
      </c>
      <c r="E4" s="427" t="s">
        <v>1440</v>
      </c>
      <c r="F4" s="427" t="s">
        <v>1441</v>
      </c>
      <c r="G4" s="427" t="s">
        <v>1442</v>
      </c>
      <c r="H4" s="427" t="s">
        <v>154</v>
      </c>
      <c r="I4" s="427" t="s">
        <v>338</v>
      </c>
    </row>
    <row r="5" spans="1:9" x14ac:dyDescent="0.2">
      <c r="A5" s="519" t="s">
        <v>157</v>
      </c>
      <c r="B5" s="520"/>
      <c r="C5" s="520">
        <v>2</v>
      </c>
      <c r="D5" s="520">
        <v>2</v>
      </c>
      <c r="E5" s="520">
        <v>5</v>
      </c>
      <c r="F5" s="520">
        <v>12</v>
      </c>
      <c r="G5" s="520">
        <v>27</v>
      </c>
      <c r="H5" s="520">
        <v>52</v>
      </c>
      <c r="I5" s="520">
        <v>100</v>
      </c>
    </row>
    <row r="6" spans="1:9" x14ac:dyDescent="0.2">
      <c r="A6" s="483" t="s">
        <v>156</v>
      </c>
      <c r="B6" s="484">
        <v>2</v>
      </c>
      <c r="C6" s="484">
        <v>1</v>
      </c>
      <c r="D6" s="484">
        <v>3</v>
      </c>
      <c r="E6" s="484">
        <v>5</v>
      </c>
      <c r="F6" s="484">
        <v>28</v>
      </c>
      <c r="G6" s="484">
        <v>28</v>
      </c>
      <c r="H6" s="484">
        <v>14</v>
      </c>
      <c r="I6" s="484">
        <v>81</v>
      </c>
    </row>
    <row r="7" spans="1:9" x14ac:dyDescent="0.2">
      <c r="A7" s="483" t="s">
        <v>158</v>
      </c>
      <c r="B7" s="484"/>
      <c r="C7" s="484"/>
      <c r="D7" s="484"/>
      <c r="E7" s="484"/>
      <c r="F7" s="484">
        <v>7</v>
      </c>
      <c r="G7" s="484">
        <v>10</v>
      </c>
      <c r="H7" s="484">
        <v>20</v>
      </c>
      <c r="I7" s="484">
        <v>37</v>
      </c>
    </row>
    <row r="8" spans="1:9" x14ac:dyDescent="0.2">
      <c r="A8" s="483" t="s">
        <v>162</v>
      </c>
      <c r="B8" s="484"/>
      <c r="C8" s="484"/>
      <c r="D8" s="484"/>
      <c r="E8" s="484">
        <v>2</v>
      </c>
      <c r="F8" s="484">
        <v>3</v>
      </c>
      <c r="G8" s="484">
        <v>7</v>
      </c>
      <c r="H8" s="484">
        <v>7</v>
      </c>
      <c r="I8" s="484">
        <v>19</v>
      </c>
    </row>
    <row r="9" spans="1:9" x14ac:dyDescent="0.2">
      <c r="A9" s="483" t="s">
        <v>159</v>
      </c>
      <c r="B9" s="484"/>
      <c r="C9" s="484"/>
      <c r="D9" s="484"/>
      <c r="E9" s="484"/>
      <c r="F9" s="484">
        <v>2</v>
      </c>
      <c r="G9" s="484">
        <v>10</v>
      </c>
      <c r="H9" s="484">
        <v>5</v>
      </c>
      <c r="I9" s="484">
        <v>17</v>
      </c>
    </row>
    <row r="10" spans="1:9" x14ac:dyDescent="0.2">
      <c r="A10" s="483" t="s">
        <v>161</v>
      </c>
      <c r="B10" s="484"/>
      <c r="C10" s="484"/>
      <c r="D10" s="484"/>
      <c r="E10" s="484">
        <v>1</v>
      </c>
      <c r="F10" s="484">
        <v>1</v>
      </c>
      <c r="G10" s="484">
        <v>5</v>
      </c>
      <c r="H10" s="484">
        <v>10</v>
      </c>
      <c r="I10" s="484">
        <v>17</v>
      </c>
    </row>
    <row r="11" spans="1:9" x14ac:dyDescent="0.2">
      <c r="A11" s="483" t="s">
        <v>1686</v>
      </c>
      <c r="B11" s="484"/>
      <c r="C11" s="484"/>
      <c r="D11" s="484"/>
      <c r="E11" s="484"/>
      <c r="F11" s="484"/>
      <c r="G11" s="484">
        <v>7</v>
      </c>
      <c r="H11" s="484">
        <v>6</v>
      </c>
      <c r="I11" s="484">
        <v>13</v>
      </c>
    </row>
    <row r="12" spans="1:9" x14ac:dyDescent="0.2">
      <c r="A12" s="483" t="s">
        <v>164</v>
      </c>
      <c r="B12" s="484"/>
      <c r="C12" s="484"/>
      <c r="D12" s="484"/>
      <c r="E12" s="484">
        <v>1</v>
      </c>
      <c r="F12" s="484">
        <v>1</v>
      </c>
      <c r="G12" s="484">
        <v>8</v>
      </c>
      <c r="H12" s="484">
        <v>2</v>
      </c>
      <c r="I12" s="484">
        <v>12</v>
      </c>
    </row>
    <row r="13" spans="1:9" x14ac:dyDescent="0.2">
      <c r="A13" s="483" t="s">
        <v>160</v>
      </c>
      <c r="B13" s="484">
        <v>1</v>
      </c>
      <c r="C13" s="484">
        <v>1</v>
      </c>
      <c r="D13" s="484">
        <v>2</v>
      </c>
      <c r="E13" s="484"/>
      <c r="F13" s="484">
        <v>1</v>
      </c>
      <c r="G13" s="484">
        <v>1</v>
      </c>
      <c r="H13" s="484">
        <v>1</v>
      </c>
      <c r="I13" s="484">
        <v>7</v>
      </c>
    </row>
    <row r="14" spans="1:9" x14ac:dyDescent="0.2">
      <c r="A14" s="483" t="s">
        <v>589</v>
      </c>
      <c r="B14" s="484"/>
      <c r="C14" s="484"/>
      <c r="D14" s="484"/>
      <c r="E14" s="484"/>
      <c r="F14" s="484">
        <v>1</v>
      </c>
      <c r="G14" s="484"/>
      <c r="H14" s="484">
        <v>3</v>
      </c>
      <c r="I14" s="484">
        <v>4</v>
      </c>
    </row>
    <row r="15" spans="1:9" x14ac:dyDescent="0.2">
      <c r="A15" s="483" t="s">
        <v>165</v>
      </c>
      <c r="B15" s="484"/>
      <c r="C15" s="484"/>
      <c r="D15" s="484"/>
      <c r="E15" s="484">
        <v>1</v>
      </c>
      <c r="F15" s="484"/>
      <c r="G15" s="484">
        <v>1</v>
      </c>
      <c r="H15" s="484">
        <v>1</v>
      </c>
      <c r="I15" s="484">
        <v>3</v>
      </c>
    </row>
    <row r="16" spans="1:9" x14ac:dyDescent="0.2">
      <c r="A16" s="483" t="s">
        <v>1682</v>
      </c>
      <c r="B16" s="484"/>
      <c r="C16" s="484"/>
      <c r="D16" s="484"/>
      <c r="E16" s="484">
        <v>1</v>
      </c>
      <c r="F16" s="484">
        <v>1</v>
      </c>
      <c r="G16" s="484"/>
      <c r="H16" s="484"/>
      <c r="I16" s="484">
        <v>2</v>
      </c>
    </row>
    <row r="17" spans="1:9" x14ac:dyDescent="0.2">
      <c r="A17" s="483" t="s">
        <v>1197</v>
      </c>
      <c r="B17" s="484"/>
      <c r="C17" s="484"/>
      <c r="D17" s="484"/>
      <c r="E17" s="484"/>
      <c r="F17" s="484"/>
      <c r="G17" s="484">
        <v>1</v>
      </c>
      <c r="H17" s="484"/>
      <c r="I17" s="484">
        <v>1</v>
      </c>
    </row>
    <row r="18" spans="1:9" x14ac:dyDescent="0.2">
      <c r="A18" s="483" t="s">
        <v>155</v>
      </c>
      <c r="B18" s="484"/>
      <c r="C18" s="484"/>
      <c r="D18" s="484"/>
      <c r="E18" s="484"/>
      <c r="F18" s="484"/>
      <c r="G18" s="484"/>
      <c r="H18" s="484">
        <v>1</v>
      </c>
      <c r="I18" s="484">
        <v>1</v>
      </c>
    </row>
    <row r="19" spans="1:9" x14ac:dyDescent="0.2">
      <c r="A19" s="483" t="s">
        <v>1683</v>
      </c>
      <c r="B19" s="484"/>
      <c r="C19" s="484"/>
      <c r="D19" s="484"/>
      <c r="E19" s="484"/>
      <c r="F19" s="484"/>
      <c r="G19" s="484"/>
      <c r="H19" s="484">
        <v>1</v>
      </c>
      <c r="I19" s="484">
        <v>1</v>
      </c>
    </row>
    <row r="20" spans="1:9" x14ac:dyDescent="0.2">
      <c r="A20" s="483" t="s">
        <v>163</v>
      </c>
      <c r="B20" s="484"/>
      <c r="C20" s="484"/>
      <c r="D20" s="484"/>
      <c r="E20" s="484"/>
      <c r="F20" s="484"/>
      <c r="G20" s="484">
        <v>1</v>
      </c>
      <c r="H20" s="484"/>
      <c r="I20" s="484">
        <v>1</v>
      </c>
    </row>
    <row r="21" spans="1:9" s="800" customFormat="1" x14ac:dyDescent="0.2">
      <c r="A21" s="798" t="s">
        <v>211</v>
      </c>
      <c r="B21" s="799">
        <v>3</v>
      </c>
      <c r="C21" s="799">
        <v>4</v>
      </c>
      <c r="D21" s="799">
        <v>7</v>
      </c>
      <c r="E21" s="799">
        <v>16</v>
      </c>
      <c r="F21" s="799">
        <v>57</v>
      </c>
      <c r="G21" s="799">
        <v>106</v>
      </c>
      <c r="H21" s="799">
        <v>123</v>
      </c>
      <c r="I21" s="799">
        <v>316</v>
      </c>
    </row>
    <row r="22" spans="1:9" x14ac:dyDescent="0.2">
      <c r="A22" s="483"/>
      <c r="B22" s="484"/>
      <c r="C22" s="484"/>
      <c r="D22" s="484"/>
      <c r="E22" s="484"/>
      <c r="F22" s="484"/>
      <c r="G22" s="484"/>
      <c r="H22" s="484"/>
      <c r="I22" s="484"/>
    </row>
    <row r="23" spans="1:9" s="428" customFormat="1" ht="21" customHeight="1" x14ac:dyDescent="0.2">
      <c r="A23" s="427" t="s">
        <v>1198</v>
      </c>
      <c r="B23" s="427" t="s">
        <v>1684</v>
      </c>
      <c r="C23" s="427" t="s">
        <v>1685</v>
      </c>
      <c r="D23" s="427" t="s">
        <v>1439</v>
      </c>
      <c r="E23" s="427" t="s">
        <v>1440</v>
      </c>
      <c r="F23" s="427" t="s">
        <v>1441</v>
      </c>
      <c r="G23" s="427" t="s">
        <v>1442</v>
      </c>
      <c r="H23" s="427" t="s">
        <v>154</v>
      </c>
      <c r="I23" s="427" t="s">
        <v>338</v>
      </c>
    </row>
    <row r="24" spans="1:9" x14ac:dyDescent="0.2">
      <c r="A24" s="519" t="s">
        <v>157</v>
      </c>
      <c r="B24" s="520"/>
      <c r="C24" s="520">
        <v>1</v>
      </c>
      <c r="D24" s="520">
        <v>1</v>
      </c>
      <c r="E24" s="520">
        <v>5</v>
      </c>
      <c r="F24" s="520">
        <v>20</v>
      </c>
      <c r="G24" s="520">
        <v>36</v>
      </c>
      <c r="H24" s="520">
        <v>26</v>
      </c>
      <c r="I24" s="520">
        <v>89</v>
      </c>
    </row>
    <row r="25" spans="1:9" x14ac:dyDescent="0.2">
      <c r="A25" s="483" t="s">
        <v>156</v>
      </c>
      <c r="B25" s="484"/>
      <c r="C25" s="484">
        <v>1</v>
      </c>
      <c r="D25" s="484">
        <v>6</v>
      </c>
      <c r="E25" s="484">
        <v>18</v>
      </c>
      <c r="F25" s="484">
        <v>16</v>
      </c>
      <c r="G25" s="484">
        <v>41</v>
      </c>
      <c r="H25" s="484">
        <v>5</v>
      </c>
      <c r="I25" s="484">
        <v>87</v>
      </c>
    </row>
    <row r="26" spans="1:9" x14ac:dyDescent="0.2">
      <c r="A26" s="483" t="s">
        <v>162</v>
      </c>
      <c r="B26" s="484"/>
      <c r="C26" s="484"/>
      <c r="D26" s="484">
        <v>2</v>
      </c>
      <c r="E26" s="484">
        <v>3</v>
      </c>
      <c r="F26" s="484">
        <v>8</v>
      </c>
      <c r="G26" s="484">
        <v>17</v>
      </c>
      <c r="H26" s="484">
        <v>9</v>
      </c>
      <c r="I26" s="484">
        <v>39</v>
      </c>
    </row>
    <row r="27" spans="1:9" x14ac:dyDescent="0.2">
      <c r="A27" s="483" t="s">
        <v>158</v>
      </c>
      <c r="B27" s="484">
        <v>1</v>
      </c>
      <c r="C27" s="484">
        <v>1</v>
      </c>
      <c r="D27" s="484">
        <v>2</v>
      </c>
      <c r="E27" s="484">
        <v>2</v>
      </c>
      <c r="F27" s="484">
        <v>8</v>
      </c>
      <c r="G27" s="484">
        <v>12</v>
      </c>
      <c r="H27" s="484">
        <v>11</v>
      </c>
      <c r="I27" s="484">
        <v>37</v>
      </c>
    </row>
    <row r="28" spans="1:9" x14ac:dyDescent="0.2">
      <c r="A28" s="483" t="s">
        <v>164</v>
      </c>
      <c r="B28" s="484">
        <v>1</v>
      </c>
      <c r="C28" s="484"/>
      <c r="D28" s="484">
        <v>1</v>
      </c>
      <c r="E28" s="484"/>
      <c r="F28" s="484">
        <v>1</v>
      </c>
      <c r="G28" s="484">
        <v>11</v>
      </c>
      <c r="H28" s="484">
        <v>2</v>
      </c>
      <c r="I28" s="484">
        <v>16</v>
      </c>
    </row>
    <row r="29" spans="1:9" x14ac:dyDescent="0.2">
      <c r="A29" s="483" t="s">
        <v>159</v>
      </c>
      <c r="B29" s="484"/>
      <c r="C29" s="484">
        <v>1</v>
      </c>
      <c r="D29" s="484"/>
      <c r="E29" s="484"/>
      <c r="F29" s="484">
        <v>3</v>
      </c>
      <c r="G29" s="484">
        <v>2</v>
      </c>
      <c r="H29" s="484">
        <v>3</v>
      </c>
      <c r="I29" s="484">
        <v>9</v>
      </c>
    </row>
    <row r="30" spans="1:9" x14ac:dyDescent="0.2">
      <c r="A30" s="483" t="s">
        <v>161</v>
      </c>
      <c r="B30" s="484"/>
      <c r="C30" s="484"/>
      <c r="D30" s="484"/>
      <c r="E30" s="484"/>
      <c r="F30" s="484"/>
      <c r="G30" s="484">
        <v>3</v>
      </c>
      <c r="H30" s="484">
        <v>6</v>
      </c>
      <c r="I30" s="484">
        <v>9</v>
      </c>
    </row>
    <row r="31" spans="1:9" x14ac:dyDescent="0.2">
      <c r="A31" s="483" t="s">
        <v>160</v>
      </c>
      <c r="B31" s="484">
        <v>2</v>
      </c>
      <c r="C31" s="484">
        <v>1</v>
      </c>
      <c r="D31" s="484"/>
      <c r="E31" s="484"/>
      <c r="F31" s="484">
        <v>1</v>
      </c>
      <c r="G31" s="484">
        <v>3</v>
      </c>
      <c r="H31" s="484">
        <v>1</v>
      </c>
      <c r="I31" s="484">
        <v>8</v>
      </c>
    </row>
    <row r="32" spans="1:9" x14ac:dyDescent="0.2">
      <c r="A32" s="483" t="s">
        <v>1686</v>
      </c>
      <c r="B32" s="484"/>
      <c r="C32" s="484"/>
      <c r="D32" s="484">
        <v>1</v>
      </c>
      <c r="E32" s="484"/>
      <c r="F32" s="484">
        <v>1</v>
      </c>
      <c r="G32" s="484">
        <v>3</v>
      </c>
      <c r="H32" s="484">
        <v>1</v>
      </c>
      <c r="I32" s="484">
        <v>6</v>
      </c>
    </row>
    <row r="33" spans="1:9" x14ac:dyDescent="0.2">
      <c r="A33" s="483" t="s">
        <v>163</v>
      </c>
      <c r="B33" s="484"/>
      <c r="C33" s="484"/>
      <c r="D33" s="484"/>
      <c r="E33" s="484"/>
      <c r="F33" s="484">
        <v>3</v>
      </c>
      <c r="G33" s="484">
        <v>1</v>
      </c>
      <c r="H33" s="484"/>
      <c r="I33" s="484">
        <v>4</v>
      </c>
    </row>
    <row r="34" spans="1:9" x14ac:dyDescent="0.2">
      <c r="A34" s="483" t="s">
        <v>589</v>
      </c>
      <c r="B34" s="484"/>
      <c r="C34" s="484"/>
      <c r="D34" s="484"/>
      <c r="E34" s="484"/>
      <c r="F34" s="484"/>
      <c r="G34" s="484">
        <v>1</v>
      </c>
      <c r="H34" s="484">
        <v>2</v>
      </c>
      <c r="I34" s="484">
        <v>3</v>
      </c>
    </row>
    <row r="35" spans="1:9" x14ac:dyDescent="0.2">
      <c r="A35" s="483" t="s">
        <v>155</v>
      </c>
      <c r="B35" s="484"/>
      <c r="C35" s="484"/>
      <c r="D35" s="484"/>
      <c r="E35" s="484"/>
      <c r="F35" s="484"/>
      <c r="G35" s="484"/>
      <c r="H35" s="484">
        <v>2</v>
      </c>
      <c r="I35" s="484">
        <v>2</v>
      </c>
    </row>
    <row r="36" spans="1:9" x14ac:dyDescent="0.2">
      <c r="A36" s="483" t="s">
        <v>1683</v>
      </c>
      <c r="B36" s="484"/>
      <c r="C36" s="484"/>
      <c r="D36" s="484"/>
      <c r="E36" s="484"/>
      <c r="F36" s="484"/>
      <c r="G36" s="484">
        <v>1</v>
      </c>
      <c r="H36" s="484"/>
      <c r="I36" s="484">
        <v>1</v>
      </c>
    </row>
    <row r="37" spans="1:9" x14ac:dyDescent="0.2">
      <c r="A37" s="483" t="s">
        <v>1197</v>
      </c>
      <c r="B37" s="484"/>
      <c r="C37" s="484"/>
      <c r="D37" s="484">
        <v>1</v>
      </c>
      <c r="E37" s="484"/>
      <c r="F37" s="484"/>
      <c r="G37" s="484"/>
      <c r="H37" s="484"/>
      <c r="I37" s="484">
        <v>1</v>
      </c>
    </row>
    <row r="38" spans="1:9" x14ac:dyDescent="0.2">
      <c r="A38" s="483" t="s">
        <v>165</v>
      </c>
      <c r="B38" s="484"/>
      <c r="C38" s="484"/>
      <c r="D38" s="484"/>
      <c r="E38" s="484"/>
      <c r="F38" s="484"/>
      <c r="G38" s="484"/>
      <c r="H38" s="484">
        <v>1</v>
      </c>
      <c r="I38" s="484">
        <v>1</v>
      </c>
    </row>
    <row r="39" spans="1:9" x14ac:dyDescent="0.2">
      <c r="A39" s="485" t="s">
        <v>211</v>
      </c>
      <c r="B39" s="486">
        <v>4</v>
      </c>
      <c r="C39" s="486">
        <v>5</v>
      </c>
      <c r="D39" s="486">
        <v>14</v>
      </c>
      <c r="E39" s="486">
        <v>28</v>
      </c>
      <c r="F39" s="486">
        <v>61</v>
      </c>
      <c r="G39" s="486">
        <v>131</v>
      </c>
      <c r="H39" s="486">
        <v>69</v>
      </c>
      <c r="I39" s="486">
        <v>312</v>
      </c>
    </row>
    <row r="41" spans="1:9" s="428" customFormat="1" ht="21" customHeight="1" x14ac:dyDescent="0.2">
      <c r="A41" s="427" t="s">
        <v>494</v>
      </c>
      <c r="B41" s="427" t="s">
        <v>1684</v>
      </c>
      <c r="C41" s="427" t="s">
        <v>1685</v>
      </c>
      <c r="D41" s="427" t="s">
        <v>1439</v>
      </c>
      <c r="E41" s="427" t="s">
        <v>1440</v>
      </c>
      <c r="F41" s="427" t="s">
        <v>1441</v>
      </c>
      <c r="G41" s="427" t="s">
        <v>1442</v>
      </c>
      <c r="H41" s="427" t="s">
        <v>154</v>
      </c>
      <c r="I41" s="427" t="s">
        <v>338</v>
      </c>
    </row>
    <row r="42" spans="1:9" x14ac:dyDescent="0.2">
      <c r="A42" s="519" t="s">
        <v>157</v>
      </c>
      <c r="B42" s="520"/>
      <c r="C42" s="520">
        <v>3</v>
      </c>
      <c r="D42" s="520">
        <v>3</v>
      </c>
      <c r="E42" s="520">
        <v>10</v>
      </c>
      <c r="F42" s="520">
        <v>32</v>
      </c>
      <c r="G42" s="520">
        <v>63</v>
      </c>
      <c r="H42" s="520">
        <v>78</v>
      </c>
      <c r="I42" s="520">
        <v>189</v>
      </c>
    </row>
    <row r="43" spans="1:9" x14ac:dyDescent="0.2">
      <c r="A43" s="483" t="s">
        <v>156</v>
      </c>
      <c r="B43" s="484">
        <v>2</v>
      </c>
      <c r="C43" s="484">
        <v>2</v>
      </c>
      <c r="D43" s="484">
        <v>9</v>
      </c>
      <c r="E43" s="484">
        <v>23</v>
      </c>
      <c r="F43" s="484">
        <v>44</v>
      </c>
      <c r="G43" s="484">
        <v>69</v>
      </c>
      <c r="H43" s="484">
        <v>19</v>
      </c>
      <c r="I43" s="484">
        <v>168</v>
      </c>
    </row>
    <row r="44" spans="1:9" x14ac:dyDescent="0.2">
      <c r="A44" s="483" t="s">
        <v>158</v>
      </c>
      <c r="B44" s="484">
        <v>1</v>
      </c>
      <c r="C44" s="484">
        <v>1</v>
      </c>
      <c r="D44" s="484">
        <v>2</v>
      </c>
      <c r="E44" s="484">
        <v>2</v>
      </c>
      <c r="F44" s="484">
        <v>15</v>
      </c>
      <c r="G44" s="484">
        <v>22</v>
      </c>
      <c r="H44" s="484">
        <v>31</v>
      </c>
      <c r="I44" s="484">
        <v>74</v>
      </c>
    </row>
    <row r="45" spans="1:9" x14ac:dyDescent="0.2">
      <c r="A45" s="483" t="s">
        <v>162</v>
      </c>
      <c r="B45" s="484"/>
      <c r="C45" s="484"/>
      <c r="D45" s="484">
        <v>2</v>
      </c>
      <c r="E45" s="484">
        <v>5</v>
      </c>
      <c r="F45" s="484">
        <v>11</v>
      </c>
      <c r="G45" s="484">
        <v>24</v>
      </c>
      <c r="H45" s="484">
        <v>16</v>
      </c>
      <c r="I45" s="484">
        <v>58</v>
      </c>
    </row>
    <row r="46" spans="1:9" x14ac:dyDescent="0.2">
      <c r="A46" s="483" t="s">
        <v>164</v>
      </c>
      <c r="B46" s="484">
        <v>1</v>
      </c>
      <c r="C46" s="484"/>
      <c r="D46" s="484">
        <v>1</v>
      </c>
      <c r="E46" s="484">
        <v>1</v>
      </c>
      <c r="F46" s="484">
        <v>2</v>
      </c>
      <c r="G46" s="484">
        <v>19</v>
      </c>
      <c r="H46" s="484">
        <v>4</v>
      </c>
      <c r="I46" s="484">
        <v>28</v>
      </c>
    </row>
    <row r="47" spans="1:9" x14ac:dyDescent="0.2">
      <c r="A47" s="483" t="s">
        <v>159</v>
      </c>
      <c r="B47" s="484"/>
      <c r="C47" s="484">
        <v>1</v>
      </c>
      <c r="D47" s="484"/>
      <c r="E47" s="484"/>
      <c r="F47" s="484">
        <v>5</v>
      </c>
      <c r="G47" s="484">
        <v>12</v>
      </c>
      <c r="H47" s="484">
        <v>8</v>
      </c>
      <c r="I47" s="484">
        <v>26</v>
      </c>
    </row>
    <row r="48" spans="1:9" x14ac:dyDescent="0.2">
      <c r="A48" s="483" t="s">
        <v>161</v>
      </c>
      <c r="B48" s="484"/>
      <c r="C48" s="484"/>
      <c r="D48" s="484"/>
      <c r="E48" s="484">
        <v>1</v>
      </c>
      <c r="F48" s="484">
        <v>1</v>
      </c>
      <c r="G48" s="484">
        <v>8</v>
      </c>
      <c r="H48" s="484">
        <v>16</v>
      </c>
      <c r="I48" s="484">
        <v>26</v>
      </c>
    </row>
    <row r="49" spans="1:9" x14ac:dyDescent="0.2">
      <c r="A49" s="483" t="s">
        <v>1686</v>
      </c>
      <c r="B49" s="484"/>
      <c r="C49" s="484"/>
      <c r="D49" s="484">
        <v>1</v>
      </c>
      <c r="E49" s="484"/>
      <c r="F49" s="484">
        <v>1</v>
      </c>
      <c r="G49" s="484">
        <v>10</v>
      </c>
      <c r="H49" s="484">
        <v>7</v>
      </c>
      <c r="I49" s="484">
        <v>19</v>
      </c>
    </row>
    <row r="50" spans="1:9" x14ac:dyDescent="0.2">
      <c r="A50" s="483" t="s">
        <v>160</v>
      </c>
      <c r="B50" s="484">
        <v>3</v>
      </c>
      <c r="C50" s="484">
        <v>2</v>
      </c>
      <c r="D50" s="484">
        <v>2</v>
      </c>
      <c r="E50" s="484"/>
      <c r="F50" s="484">
        <v>2</v>
      </c>
      <c r="G50" s="484">
        <v>4</v>
      </c>
      <c r="H50" s="484">
        <v>2</v>
      </c>
      <c r="I50" s="484">
        <v>15</v>
      </c>
    </row>
    <row r="51" spans="1:9" x14ac:dyDescent="0.2">
      <c r="A51" s="483" t="s">
        <v>589</v>
      </c>
      <c r="B51" s="484"/>
      <c r="C51" s="484"/>
      <c r="D51" s="484"/>
      <c r="E51" s="484"/>
      <c r="F51" s="484">
        <v>1</v>
      </c>
      <c r="G51" s="484">
        <v>1</v>
      </c>
      <c r="H51" s="484">
        <v>5</v>
      </c>
      <c r="I51" s="484">
        <v>7</v>
      </c>
    </row>
    <row r="52" spans="1:9" x14ac:dyDescent="0.2">
      <c r="A52" s="483" t="s">
        <v>163</v>
      </c>
      <c r="B52" s="484"/>
      <c r="C52" s="484"/>
      <c r="D52" s="484"/>
      <c r="E52" s="484"/>
      <c r="F52" s="484">
        <v>3</v>
      </c>
      <c r="G52" s="484">
        <v>2</v>
      </c>
      <c r="H52" s="484"/>
      <c r="I52" s="484">
        <v>5</v>
      </c>
    </row>
    <row r="53" spans="1:9" x14ac:dyDescent="0.2">
      <c r="A53" s="483" t="s">
        <v>165</v>
      </c>
      <c r="B53" s="484"/>
      <c r="C53" s="484"/>
      <c r="D53" s="484"/>
      <c r="E53" s="484">
        <v>1</v>
      </c>
      <c r="F53" s="484"/>
      <c r="G53" s="484">
        <v>1</v>
      </c>
      <c r="H53" s="484">
        <v>2</v>
      </c>
      <c r="I53" s="484">
        <v>4</v>
      </c>
    </row>
    <row r="54" spans="1:9" x14ac:dyDescent="0.2">
      <c r="A54" s="483" t="s">
        <v>155</v>
      </c>
      <c r="B54" s="484"/>
      <c r="C54" s="484"/>
      <c r="D54" s="484"/>
      <c r="E54" s="484"/>
      <c r="F54" s="484"/>
      <c r="G54" s="484"/>
      <c r="H54" s="484">
        <v>3</v>
      </c>
      <c r="I54" s="484">
        <v>3</v>
      </c>
    </row>
    <row r="55" spans="1:9" x14ac:dyDescent="0.2">
      <c r="A55" s="483" t="s">
        <v>1197</v>
      </c>
      <c r="B55" s="484"/>
      <c r="C55" s="484"/>
      <c r="D55" s="484">
        <v>1</v>
      </c>
      <c r="E55" s="484"/>
      <c r="F55" s="484"/>
      <c r="G55" s="484">
        <v>1</v>
      </c>
      <c r="H55" s="484"/>
      <c r="I55" s="484">
        <v>2</v>
      </c>
    </row>
    <row r="56" spans="1:9" x14ac:dyDescent="0.2">
      <c r="A56" s="483" t="s">
        <v>1682</v>
      </c>
      <c r="B56" s="484"/>
      <c r="C56" s="484"/>
      <c r="D56" s="484"/>
      <c r="E56" s="484">
        <v>1</v>
      </c>
      <c r="F56" s="484">
        <v>1</v>
      </c>
      <c r="G56" s="484"/>
      <c r="H56" s="484"/>
      <c r="I56" s="484">
        <v>2</v>
      </c>
    </row>
    <row r="57" spans="1:9" x14ac:dyDescent="0.2">
      <c r="A57" s="483" t="s">
        <v>1683</v>
      </c>
      <c r="B57" s="484"/>
      <c r="C57" s="484"/>
      <c r="D57" s="484"/>
      <c r="E57" s="484"/>
      <c r="F57" s="484"/>
      <c r="G57" s="484">
        <v>1</v>
      </c>
      <c r="H57" s="484">
        <v>1</v>
      </c>
      <c r="I57" s="484">
        <v>2</v>
      </c>
    </row>
    <row r="58" spans="1:9" s="800" customFormat="1" x14ac:dyDescent="0.2">
      <c r="A58" s="798" t="s">
        <v>211</v>
      </c>
      <c r="B58" s="799">
        <v>7</v>
      </c>
      <c r="C58" s="799">
        <v>9</v>
      </c>
      <c r="D58" s="799">
        <v>21</v>
      </c>
      <c r="E58" s="799">
        <v>44</v>
      </c>
      <c r="F58" s="799">
        <v>118</v>
      </c>
      <c r="G58" s="799">
        <v>237</v>
      </c>
      <c r="H58" s="799">
        <v>192</v>
      </c>
      <c r="I58" s="799">
        <v>628</v>
      </c>
    </row>
    <row r="59" spans="1:9" s="542" customFormat="1" ht="12" x14ac:dyDescent="0.2">
      <c r="A59" s="541" t="s">
        <v>1236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47"/>
  <sheetViews>
    <sheetView workbookViewId="0">
      <selection activeCell="A26" activeCellId="1" sqref="A1:I1 A26:I26"/>
    </sheetView>
  </sheetViews>
  <sheetFormatPr defaultColWidth="9.140625" defaultRowHeight="12.75" x14ac:dyDescent="0.2"/>
  <cols>
    <col min="1" max="1" width="48.7109375" style="801" customWidth="1"/>
    <col min="2" max="2" width="5.5703125" style="801" customWidth="1"/>
    <col min="3" max="16384" width="9.140625" style="801"/>
  </cols>
  <sheetData>
    <row r="1" spans="1:5" ht="27" customHeight="1" x14ac:dyDescent="0.25">
      <c r="A1" s="1017" t="s">
        <v>1827</v>
      </c>
      <c r="B1" s="1017"/>
      <c r="C1" s="1017"/>
      <c r="D1" s="1017"/>
      <c r="E1" s="1017"/>
    </row>
    <row r="4" spans="1:5" s="803" customFormat="1" ht="21" customHeight="1" x14ac:dyDescent="0.2">
      <c r="A4" s="802" t="s">
        <v>152</v>
      </c>
      <c r="B4" s="802" t="s">
        <v>338</v>
      </c>
    </row>
    <row r="5" spans="1:5" x14ac:dyDescent="0.2">
      <c r="A5" s="804" t="s">
        <v>1687</v>
      </c>
      <c r="B5" s="805">
        <v>100</v>
      </c>
    </row>
    <row r="6" spans="1:5" x14ac:dyDescent="0.2">
      <c r="A6" s="804" t="s">
        <v>156</v>
      </c>
      <c r="B6" s="805">
        <v>81</v>
      </c>
    </row>
    <row r="7" spans="1:5" x14ac:dyDescent="0.2">
      <c r="A7" s="804" t="s">
        <v>1688</v>
      </c>
      <c r="B7" s="805">
        <v>37</v>
      </c>
    </row>
    <row r="8" spans="1:5" x14ac:dyDescent="0.2">
      <c r="A8" s="804" t="s">
        <v>162</v>
      </c>
      <c r="B8" s="805">
        <v>19</v>
      </c>
    </row>
    <row r="9" spans="1:5" x14ac:dyDescent="0.2">
      <c r="A9" s="804" t="s">
        <v>1689</v>
      </c>
      <c r="B9" s="805">
        <v>17</v>
      </c>
    </row>
    <row r="10" spans="1:5" x14ac:dyDescent="0.2">
      <c r="A10" s="804" t="s">
        <v>161</v>
      </c>
      <c r="B10" s="805">
        <v>17</v>
      </c>
    </row>
    <row r="11" spans="1:5" x14ac:dyDescent="0.2">
      <c r="A11" s="804" t="s">
        <v>1686</v>
      </c>
      <c r="B11" s="805">
        <v>13</v>
      </c>
    </row>
    <row r="12" spans="1:5" x14ac:dyDescent="0.2">
      <c r="A12" s="804" t="s">
        <v>1690</v>
      </c>
      <c r="B12" s="805">
        <v>12</v>
      </c>
    </row>
    <row r="13" spans="1:5" x14ac:dyDescent="0.2">
      <c r="A13" s="804" t="s">
        <v>160</v>
      </c>
      <c r="B13" s="805">
        <v>7</v>
      </c>
    </row>
    <row r="14" spans="1:5" x14ac:dyDescent="0.2">
      <c r="A14" s="804" t="s">
        <v>165</v>
      </c>
      <c r="B14" s="805">
        <v>3</v>
      </c>
    </row>
    <row r="15" spans="1:5" x14ac:dyDescent="0.2">
      <c r="A15" s="804" t="s">
        <v>1582</v>
      </c>
      <c r="B15" s="805">
        <v>10</v>
      </c>
    </row>
    <row r="16" spans="1:5" x14ac:dyDescent="0.2">
      <c r="A16" s="804" t="s">
        <v>211</v>
      </c>
      <c r="B16" s="805">
        <v>316</v>
      </c>
    </row>
    <row r="17" spans="1:2" x14ac:dyDescent="0.2">
      <c r="A17" s="804"/>
      <c r="B17" s="805"/>
    </row>
    <row r="18" spans="1:2" s="803" customFormat="1" ht="21" customHeight="1" x14ac:dyDescent="0.2">
      <c r="A18" s="802" t="s">
        <v>1198</v>
      </c>
      <c r="B18" s="802" t="s">
        <v>338</v>
      </c>
    </row>
    <row r="19" spans="1:2" x14ac:dyDescent="0.2">
      <c r="A19" s="804" t="s">
        <v>1687</v>
      </c>
      <c r="B19" s="805">
        <v>89</v>
      </c>
    </row>
    <row r="20" spans="1:2" x14ac:dyDescent="0.2">
      <c r="A20" s="804" t="s">
        <v>156</v>
      </c>
      <c r="B20" s="805">
        <v>87</v>
      </c>
    </row>
    <row r="21" spans="1:2" x14ac:dyDescent="0.2">
      <c r="A21" s="804" t="s">
        <v>162</v>
      </c>
      <c r="B21" s="805">
        <v>39</v>
      </c>
    </row>
    <row r="22" spans="1:2" x14ac:dyDescent="0.2">
      <c r="A22" s="804" t="s">
        <v>1688</v>
      </c>
      <c r="B22" s="805">
        <v>37</v>
      </c>
    </row>
    <row r="23" spans="1:2" x14ac:dyDescent="0.2">
      <c r="A23" s="804" t="s">
        <v>1690</v>
      </c>
      <c r="B23" s="805">
        <v>16</v>
      </c>
    </row>
    <row r="24" spans="1:2" x14ac:dyDescent="0.2">
      <c r="A24" s="804" t="s">
        <v>1689</v>
      </c>
      <c r="B24" s="805">
        <v>9</v>
      </c>
    </row>
    <row r="25" spans="1:2" x14ac:dyDescent="0.2">
      <c r="A25" s="804" t="s">
        <v>161</v>
      </c>
      <c r="B25" s="805">
        <v>9</v>
      </c>
    </row>
    <row r="26" spans="1:2" x14ac:dyDescent="0.2">
      <c r="A26" s="804" t="s">
        <v>160</v>
      </c>
      <c r="B26" s="805">
        <v>8</v>
      </c>
    </row>
    <row r="27" spans="1:2" x14ac:dyDescent="0.2">
      <c r="A27" s="804" t="s">
        <v>1686</v>
      </c>
      <c r="B27" s="805">
        <v>6</v>
      </c>
    </row>
    <row r="28" spans="1:2" x14ac:dyDescent="0.2">
      <c r="A28" s="804" t="s">
        <v>1691</v>
      </c>
      <c r="B28" s="805">
        <v>4</v>
      </c>
    </row>
    <row r="29" spans="1:2" ht="11.25" customHeight="1" x14ac:dyDescent="0.2">
      <c r="A29" s="804" t="s">
        <v>1582</v>
      </c>
      <c r="B29" s="805">
        <v>8</v>
      </c>
    </row>
    <row r="30" spans="1:2" ht="11.25" customHeight="1" x14ac:dyDescent="0.2">
      <c r="A30" s="806" t="s">
        <v>211</v>
      </c>
      <c r="B30" s="807">
        <v>312</v>
      </c>
    </row>
    <row r="31" spans="1:2" ht="11.25" customHeight="1" x14ac:dyDescent="0.2"/>
    <row r="32" spans="1:2" ht="11.25" customHeight="1" x14ac:dyDescent="0.2">
      <c r="A32" s="802" t="s">
        <v>494</v>
      </c>
      <c r="B32" s="802" t="s">
        <v>338</v>
      </c>
    </row>
    <row r="33" spans="1:2" ht="11.25" customHeight="1" x14ac:dyDescent="0.2">
      <c r="A33" s="804" t="s">
        <v>1687</v>
      </c>
      <c r="B33" s="805">
        <v>189</v>
      </c>
    </row>
    <row r="34" spans="1:2" ht="11.25" customHeight="1" x14ac:dyDescent="0.2">
      <c r="A34" s="804" t="s">
        <v>156</v>
      </c>
      <c r="B34" s="805">
        <v>168</v>
      </c>
    </row>
    <row r="35" spans="1:2" ht="11.25" customHeight="1" x14ac:dyDescent="0.2">
      <c r="A35" s="804" t="s">
        <v>1688</v>
      </c>
      <c r="B35" s="805">
        <v>74</v>
      </c>
    </row>
    <row r="36" spans="1:2" ht="11.25" customHeight="1" x14ac:dyDescent="0.2">
      <c r="A36" s="804" t="s">
        <v>162</v>
      </c>
      <c r="B36" s="805">
        <v>58</v>
      </c>
    </row>
    <row r="37" spans="1:2" ht="11.25" customHeight="1" x14ac:dyDescent="0.2">
      <c r="A37" s="804" t="s">
        <v>1692</v>
      </c>
      <c r="B37" s="805">
        <v>28</v>
      </c>
    </row>
    <row r="38" spans="1:2" ht="11.25" customHeight="1" x14ac:dyDescent="0.2">
      <c r="A38" s="804" t="s">
        <v>1689</v>
      </c>
      <c r="B38" s="805">
        <v>26</v>
      </c>
    </row>
    <row r="39" spans="1:2" ht="11.25" customHeight="1" x14ac:dyDescent="0.2">
      <c r="A39" s="804" t="s">
        <v>161</v>
      </c>
      <c r="B39" s="805">
        <v>26</v>
      </c>
    </row>
    <row r="40" spans="1:2" ht="11.25" customHeight="1" x14ac:dyDescent="0.2">
      <c r="A40" s="804" t="s">
        <v>1686</v>
      </c>
      <c r="B40" s="805">
        <v>19</v>
      </c>
    </row>
    <row r="41" spans="1:2" ht="11.25" customHeight="1" x14ac:dyDescent="0.2">
      <c r="A41" s="804" t="s">
        <v>160</v>
      </c>
      <c r="B41" s="805">
        <v>15</v>
      </c>
    </row>
    <row r="42" spans="1:2" ht="11.25" customHeight="1" x14ac:dyDescent="0.2">
      <c r="A42" s="804" t="s">
        <v>163</v>
      </c>
      <c r="B42" s="805">
        <v>5</v>
      </c>
    </row>
    <row r="43" spans="1:2" ht="11.25" customHeight="1" x14ac:dyDescent="0.2">
      <c r="A43" s="804" t="s">
        <v>165</v>
      </c>
      <c r="B43" s="805">
        <v>4</v>
      </c>
    </row>
    <row r="44" spans="1:2" ht="11.25" customHeight="1" x14ac:dyDescent="0.2">
      <c r="A44" s="804" t="s">
        <v>155</v>
      </c>
      <c r="B44" s="805">
        <v>3</v>
      </c>
    </row>
    <row r="45" spans="1:2" x14ac:dyDescent="0.2">
      <c r="A45" s="804" t="s">
        <v>1582</v>
      </c>
      <c r="B45" s="805">
        <v>13</v>
      </c>
    </row>
    <row r="46" spans="1:2" x14ac:dyDescent="0.2">
      <c r="A46" s="806" t="s">
        <v>211</v>
      </c>
      <c r="B46" s="807">
        <v>628</v>
      </c>
    </row>
    <row r="47" spans="1:2" x14ac:dyDescent="0.2">
      <c r="A47" s="808" t="s">
        <v>1236</v>
      </c>
      <c r="B47" s="809"/>
    </row>
  </sheetData>
  <mergeCells count="1">
    <mergeCell ref="A1:E1"/>
  </mergeCells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7"/>
  <sheetViews>
    <sheetView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35.5703125" style="111" customWidth="1"/>
    <col min="2" max="14" width="6.7109375" style="22" customWidth="1"/>
    <col min="15" max="1025" width="11.5703125" style="22"/>
    <col min="1026" max="16384" width="9.140625" style="22"/>
  </cols>
  <sheetData>
    <row r="1" spans="1:14" ht="15" x14ac:dyDescent="0.25">
      <c r="A1" s="1018" t="s">
        <v>1623</v>
      </c>
      <c r="B1" s="1018"/>
      <c r="C1" s="1018"/>
      <c r="D1" s="1018"/>
      <c r="E1" s="1018"/>
      <c r="F1" s="1018"/>
      <c r="G1" s="1018"/>
      <c r="H1" s="1018"/>
      <c r="I1" s="1018"/>
      <c r="J1" s="1018"/>
      <c r="K1" s="1018"/>
      <c r="L1" s="1018"/>
      <c r="M1" s="1018"/>
      <c r="N1" s="1018"/>
    </row>
    <row r="2" spans="1:14" x14ac:dyDescent="0.2">
      <c r="A2" s="150" t="s">
        <v>43</v>
      </c>
    </row>
    <row r="3" spans="1:14" s="144" customFormat="1" ht="27" customHeight="1" x14ac:dyDescent="0.2">
      <c r="A3" s="149" t="s">
        <v>66</v>
      </c>
      <c r="B3" s="109">
        <v>2008</v>
      </c>
      <c r="C3" s="109">
        <v>2009</v>
      </c>
      <c r="D3" s="109">
        <v>2010</v>
      </c>
      <c r="E3" s="109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109">
        <v>2017</v>
      </c>
      <c r="L3" s="109">
        <v>2018</v>
      </c>
      <c r="M3" s="277">
        <v>2019</v>
      </c>
      <c r="N3" s="644">
        <v>2020</v>
      </c>
    </row>
    <row r="4" spans="1:14" ht="13.5" customHeight="1" x14ac:dyDescent="0.2">
      <c r="A4" s="72" t="s">
        <v>67</v>
      </c>
      <c r="B4" s="157">
        <v>112</v>
      </c>
      <c r="C4" s="157">
        <v>105</v>
      </c>
      <c r="D4" s="157">
        <v>111</v>
      </c>
      <c r="E4" s="157">
        <v>79</v>
      </c>
      <c r="F4" s="157">
        <v>92</v>
      </c>
      <c r="G4" s="157">
        <v>123</v>
      </c>
      <c r="H4" s="157">
        <v>135</v>
      </c>
      <c r="I4" s="157">
        <v>69</v>
      </c>
      <c r="J4" s="157">
        <v>102</v>
      </c>
      <c r="K4" s="157">
        <v>83</v>
      </c>
      <c r="L4" s="158">
        <v>102</v>
      </c>
      <c r="M4" s="158">
        <v>98</v>
      </c>
      <c r="N4" s="158">
        <v>99</v>
      </c>
    </row>
    <row r="5" spans="1:14" ht="13.5" customHeight="1" x14ac:dyDescent="0.2">
      <c r="A5" s="110" t="s">
        <v>721</v>
      </c>
      <c r="B5" s="159">
        <v>1737</v>
      </c>
      <c r="C5" s="159">
        <v>1529</v>
      </c>
      <c r="D5" s="159">
        <v>1841</v>
      </c>
      <c r="E5" s="159">
        <v>1198</v>
      </c>
      <c r="F5" s="159">
        <v>1256</v>
      </c>
      <c r="G5" s="159">
        <v>1456</v>
      </c>
      <c r="H5" s="159">
        <v>2042</v>
      </c>
      <c r="I5" s="159">
        <v>1000.5000000000014</v>
      </c>
      <c r="J5" s="159">
        <v>1433.7999999999986</v>
      </c>
      <c r="K5" s="159">
        <v>1146.6999999999994</v>
      </c>
      <c r="L5" s="159">
        <v>911.2000000000005</v>
      </c>
      <c r="M5" s="159">
        <v>1574</v>
      </c>
      <c r="N5" s="159">
        <v>1214</v>
      </c>
    </row>
    <row r="6" spans="1:14" ht="13.5" customHeight="1" x14ac:dyDescent="0.2">
      <c r="A6" s="110" t="s">
        <v>68</v>
      </c>
      <c r="B6" s="160">
        <v>99.7</v>
      </c>
      <c r="C6" s="160">
        <v>107.1</v>
      </c>
      <c r="D6" s="160">
        <v>135.4</v>
      </c>
      <c r="E6" s="160">
        <v>104.7</v>
      </c>
      <c r="F6" s="160">
        <v>119.2</v>
      </c>
      <c r="G6" s="160">
        <v>70.5</v>
      </c>
      <c r="H6" s="160">
        <v>96.8</v>
      </c>
      <c r="I6" s="161">
        <v>95.6</v>
      </c>
      <c r="J6" s="161">
        <v>70.599999999999994</v>
      </c>
      <c r="K6" s="161">
        <v>84.8</v>
      </c>
      <c r="L6" s="161">
        <v>65.3</v>
      </c>
      <c r="M6" s="161">
        <v>83.9</v>
      </c>
      <c r="N6" s="161">
        <v>70.2</v>
      </c>
    </row>
    <row r="7" spans="1:14" ht="13.5" customHeight="1" x14ac:dyDescent="0.2">
      <c r="A7" s="110" t="s">
        <v>69</v>
      </c>
      <c r="B7" s="160" t="s">
        <v>70</v>
      </c>
      <c r="C7" s="160" t="s">
        <v>71</v>
      </c>
      <c r="D7" s="160" t="s">
        <v>72</v>
      </c>
      <c r="E7" s="160" t="s">
        <v>73</v>
      </c>
      <c r="F7" s="160" t="s">
        <v>74</v>
      </c>
      <c r="G7" s="160" t="s">
        <v>75</v>
      </c>
      <c r="H7" s="160" t="s">
        <v>76</v>
      </c>
      <c r="I7" s="162">
        <v>43722</v>
      </c>
      <c r="J7" s="160" t="s">
        <v>77</v>
      </c>
      <c r="K7" s="160" t="s">
        <v>78</v>
      </c>
      <c r="L7" s="162">
        <v>43535</v>
      </c>
      <c r="M7" s="162">
        <v>44150</v>
      </c>
      <c r="N7" s="162">
        <v>44257</v>
      </c>
    </row>
    <row r="8" spans="1:14" ht="13.5" customHeight="1" x14ac:dyDescent="0.2">
      <c r="A8" s="110" t="s">
        <v>79</v>
      </c>
      <c r="B8" s="160" t="s">
        <v>734</v>
      </c>
      <c r="C8" s="160" t="s">
        <v>723</v>
      </c>
      <c r="D8" s="160" t="s">
        <v>733</v>
      </c>
      <c r="E8" s="160" t="s">
        <v>726</v>
      </c>
      <c r="F8" s="160" t="s">
        <v>733</v>
      </c>
      <c r="G8" s="160" t="s">
        <v>725</v>
      </c>
      <c r="H8" s="160" t="s">
        <v>1533</v>
      </c>
      <c r="I8" s="161" t="s">
        <v>726</v>
      </c>
      <c r="J8" s="161" t="s">
        <v>725</v>
      </c>
      <c r="K8" s="161" t="s">
        <v>1534</v>
      </c>
      <c r="L8" s="161" t="s">
        <v>723</v>
      </c>
      <c r="M8" s="161" t="s">
        <v>733</v>
      </c>
      <c r="N8" s="161" t="s">
        <v>734</v>
      </c>
    </row>
    <row r="9" spans="1:14" ht="13.5" customHeight="1" x14ac:dyDescent="0.2">
      <c r="A9" s="110" t="s">
        <v>80</v>
      </c>
      <c r="B9" s="160" t="s">
        <v>1533</v>
      </c>
      <c r="C9" s="160" t="s">
        <v>725</v>
      </c>
      <c r="D9" s="160" t="s">
        <v>724</v>
      </c>
      <c r="E9" s="160" t="s">
        <v>724</v>
      </c>
      <c r="F9" s="160" t="s">
        <v>723</v>
      </c>
      <c r="G9" s="160" t="s">
        <v>727</v>
      </c>
      <c r="H9" s="160" t="s">
        <v>731</v>
      </c>
      <c r="I9" s="160" t="s">
        <v>734</v>
      </c>
      <c r="J9" s="160" t="s">
        <v>734</v>
      </c>
      <c r="K9" s="160" t="s">
        <v>731</v>
      </c>
      <c r="L9" s="160" t="s">
        <v>734</v>
      </c>
      <c r="M9" s="160" t="s">
        <v>1535</v>
      </c>
      <c r="N9" s="160" t="s">
        <v>1535</v>
      </c>
    </row>
    <row r="10" spans="1:14" ht="13.5" customHeight="1" x14ac:dyDescent="0.2">
      <c r="A10" s="110" t="s">
        <v>720</v>
      </c>
      <c r="B10" s="160">
        <v>34.799999999999997</v>
      </c>
      <c r="C10" s="160">
        <v>35.200000000000003</v>
      </c>
      <c r="D10" s="160">
        <v>36.700000000000003</v>
      </c>
      <c r="E10" s="160">
        <v>37.299999999999997</v>
      </c>
      <c r="F10" s="160">
        <v>37.1</v>
      </c>
      <c r="G10" s="160">
        <v>37.4</v>
      </c>
      <c r="H10" s="160">
        <v>36.700000000000003</v>
      </c>
      <c r="I10" s="160">
        <v>38.1</v>
      </c>
      <c r="J10" s="160">
        <v>35.799999999999997</v>
      </c>
      <c r="K10" s="160">
        <v>36.6</v>
      </c>
      <c r="L10" s="160">
        <v>36.1</v>
      </c>
      <c r="M10" s="160">
        <v>37.4</v>
      </c>
      <c r="N10" s="160">
        <v>35.4</v>
      </c>
    </row>
    <row r="11" spans="1:14" ht="13.5" customHeight="1" x14ac:dyDescent="0.2">
      <c r="A11" s="192" t="s">
        <v>81</v>
      </c>
      <c r="B11" s="160" t="s">
        <v>82</v>
      </c>
      <c r="C11" s="160" t="s">
        <v>83</v>
      </c>
      <c r="D11" s="160" t="s">
        <v>84</v>
      </c>
      <c r="E11" s="160" t="s">
        <v>85</v>
      </c>
      <c r="F11" s="160" t="s">
        <v>86</v>
      </c>
      <c r="G11" s="160" t="s">
        <v>87</v>
      </c>
      <c r="H11" s="160" t="s">
        <v>88</v>
      </c>
      <c r="I11" s="160" t="s">
        <v>89</v>
      </c>
      <c r="J11" s="160" t="s">
        <v>90</v>
      </c>
      <c r="K11" s="160" t="s">
        <v>91</v>
      </c>
      <c r="L11" s="162">
        <v>43678</v>
      </c>
      <c r="M11" s="162">
        <v>44009</v>
      </c>
      <c r="N11" s="162">
        <v>44408</v>
      </c>
    </row>
    <row r="12" spans="1:14" ht="13.5" customHeight="1" x14ac:dyDescent="0.2">
      <c r="A12" s="192" t="s">
        <v>92</v>
      </c>
      <c r="B12" s="160">
        <v>-5.0999999999999996</v>
      </c>
      <c r="C12" s="160">
        <v>-12.4</v>
      </c>
      <c r="D12" s="160">
        <v>-7.2</v>
      </c>
      <c r="E12" s="160">
        <v>-5.9</v>
      </c>
      <c r="F12" s="160">
        <v>-9</v>
      </c>
      <c r="G12" s="160">
        <v>-4.8</v>
      </c>
      <c r="H12" s="160">
        <v>-5.0999999999999996</v>
      </c>
      <c r="I12" s="160">
        <v>-4.3</v>
      </c>
      <c r="J12" s="160">
        <v>-6.4</v>
      </c>
      <c r="K12" s="160">
        <v>-9.1</v>
      </c>
      <c r="L12" s="160">
        <v>-7.5</v>
      </c>
      <c r="M12" s="160">
        <v>-4.8</v>
      </c>
      <c r="N12" s="160">
        <v>-4.3</v>
      </c>
    </row>
    <row r="13" spans="1:14" ht="13.5" customHeight="1" x14ac:dyDescent="0.2">
      <c r="A13" s="192" t="s">
        <v>81</v>
      </c>
      <c r="B13" s="160" t="s">
        <v>93</v>
      </c>
      <c r="C13" s="160" t="s">
        <v>94</v>
      </c>
      <c r="D13" s="160" t="s">
        <v>95</v>
      </c>
      <c r="E13" s="160" t="s">
        <v>96</v>
      </c>
      <c r="F13" s="160" t="s">
        <v>97</v>
      </c>
      <c r="G13" s="160" t="s">
        <v>98</v>
      </c>
      <c r="H13" s="160" t="s">
        <v>99</v>
      </c>
      <c r="I13" s="160" t="s">
        <v>100</v>
      </c>
      <c r="J13" s="160" t="s">
        <v>101</v>
      </c>
      <c r="K13" s="160" t="s">
        <v>102</v>
      </c>
      <c r="L13" s="162">
        <v>43522</v>
      </c>
      <c r="M13" s="162">
        <v>43836</v>
      </c>
      <c r="N13" s="162">
        <v>44203</v>
      </c>
    </row>
    <row r="14" spans="1:14" ht="13.5" customHeight="1" x14ac:dyDescent="0.2">
      <c r="A14" s="278" t="s">
        <v>1074</v>
      </c>
      <c r="B14" s="160"/>
      <c r="C14" s="160"/>
      <c r="D14" s="160"/>
      <c r="E14" s="160"/>
      <c r="F14" s="160"/>
      <c r="G14" s="160"/>
      <c r="H14" s="160"/>
      <c r="I14" s="161">
        <v>14.191780821917799</v>
      </c>
      <c r="J14" s="161">
        <v>13.807923497267756</v>
      </c>
      <c r="K14" s="161">
        <v>13.638630136986304</v>
      </c>
      <c r="L14" s="161">
        <v>14.327887323943663</v>
      </c>
      <c r="M14" s="161">
        <v>14.2</v>
      </c>
      <c r="N14" s="161">
        <v>14</v>
      </c>
    </row>
    <row r="15" spans="1:14" x14ac:dyDescent="0.2">
      <c r="A15" s="140" t="s">
        <v>722</v>
      </c>
    </row>
    <row r="16" spans="1:14" x14ac:dyDescent="0.2">
      <c r="A16" s="140" t="s">
        <v>103</v>
      </c>
    </row>
    <row r="33" spans="5:5" ht="15" x14ac:dyDescent="0.25">
      <c r="E33" s="80"/>
    </row>
    <row r="37" spans="5:5" x14ac:dyDescent="0.2">
      <c r="E37" s="392"/>
    </row>
  </sheetData>
  <mergeCells count="1">
    <mergeCell ref="A1:N1"/>
  </mergeCells>
  <phoneticPr fontId="28" type="noConversion"/>
  <pageMargins left="0.78740157480314965" right="0.78740157480314965" top="1.0629921259842521" bottom="1.0629921259842521" header="0.78740157480314965" footer="0.78740157480314965"/>
  <pageSetup paperSize="9" orientation="landscape" r:id="rId1"/>
  <headerFooter differentOddEven="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249"/>
  <sheetViews>
    <sheetView workbookViewId="0">
      <selection activeCell="A26" activeCellId="1" sqref="A1:N1 A26:I26"/>
    </sheetView>
  </sheetViews>
  <sheetFormatPr defaultColWidth="9.140625" defaultRowHeight="12.75" x14ac:dyDescent="0.2"/>
  <cols>
    <col min="1" max="1" width="9.140625" style="1"/>
    <col min="2" max="13" width="6.42578125" style="1" customWidth="1"/>
    <col min="14" max="16384" width="9.140625" style="1"/>
  </cols>
  <sheetData>
    <row r="1" spans="1:25" ht="15" x14ac:dyDescent="0.25">
      <c r="A1" s="4" t="s">
        <v>1624</v>
      </c>
    </row>
    <row r="3" spans="1:25" s="28" customFormat="1" ht="20.25" customHeight="1" x14ac:dyDescent="0.2">
      <c r="A3" s="149" t="s">
        <v>50</v>
      </c>
      <c r="B3" s="308" t="s">
        <v>729</v>
      </c>
      <c r="C3" s="308" t="s">
        <v>730</v>
      </c>
      <c r="D3" s="308" t="s">
        <v>723</v>
      </c>
      <c r="E3" s="308" t="s">
        <v>724</v>
      </c>
      <c r="F3" s="308" t="s">
        <v>725</v>
      </c>
      <c r="G3" s="308" t="s">
        <v>726</v>
      </c>
      <c r="H3" s="308" t="s">
        <v>727</v>
      </c>
      <c r="I3" s="308" t="s">
        <v>728</v>
      </c>
      <c r="J3" s="308" t="s">
        <v>732</v>
      </c>
      <c r="K3" s="308" t="s">
        <v>731</v>
      </c>
      <c r="L3" s="308" t="s">
        <v>733</v>
      </c>
      <c r="M3" s="308" t="s">
        <v>734</v>
      </c>
      <c r="N3" s="31"/>
    </row>
    <row r="4" spans="1:25" ht="15" customHeight="1" x14ac:dyDescent="0.2">
      <c r="A4" s="129">
        <v>2018</v>
      </c>
      <c r="B4" s="71">
        <v>5</v>
      </c>
      <c r="C4" s="71">
        <v>10</v>
      </c>
      <c r="D4" s="71">
        <v>16</v>
      </c>
      <c r="E4" s="71">
        <v>9</v>
      </c>
      <c r="F4" s="71">
        <v>14</v>
      </c>
      <c r="G4" s="71">
        <v>10</v>
      </c>
      <c r="H4" s="71">
        <v>8</v>
      </c>
      <c r="I4" s="71">
        <v>7</v>
      </c>
      <c r="J4" s="71">
        <v>5</v>
      </c>
      <c r="K4" s="71">
        <v>7</v>
      </c>
      <c r="L4" s="71">
        <v>6</v>
      </c>
      <c r="M4" s="71">
        <v>5</v>
      </c>
    </row>
    <row r="5" spans="1:25" ht="15" customHeight="1" x14ac:dyDescent="0.2">
      <c r="A5" s="130">
        <v>2019</v>
      </c>
      <c r="B5" s="60">
        <v>4</v>
      </c>
      <c r="C5" s="60">
        <v>4</v>
      </c>
      <c r="D5" s="60">
        <v>3</v>
      </c>
      <c r="E5" s="60">
        <v>11</v>
      </c>
      <c r="F5" s="60">
        <v>13</v>
      </c>
      <c r="G5" s="60">
        <v>2</v>
      </c>
      <c r="H5" s="60">
        <v>12</v>
      </c>
      <c r="I5" s="60">
        <v>11</v>
      </c>
      <c r="J5" s="60">
        <v>5</v>
      </c>
      <c r="K5" s="60">
        <v>6</v>
      </c>
      <c r="L5" s="60">
        <v>18</v>
      </c>
      <c r="M5" s="60">
        <v>9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s="22" customFormat="1" ht="15" customHeight="1" x14ac:dyDescent="0.2">
      <c r="A6" s="130" t="s">
        <v>1378</v>
      </c>
      <c r="B6" s="892">
        <v>3</v>
      </c>
      <c r="C6" s="892">
        <v>4</v>
      </c>
      <c r="D6" s="892">
        <v>7</v>
      </c>
      <c r="E6" s="892">
        <v>4</v>
      </c>
      <c r="F6" s="892">
        <v>10</v>
      </c>
      <c r="G6" s="892">
        <v>14</v>
      </c>
      <c r="H6" s="892">
        <v>8</v>
      </c>
      <c r="I6" s="892">
        <v>11</v>
      </c>
      <c r="J6" s="892">
        <v>9</v>
      </c>
      <c r="K6" s="892">
        <v>12</v>
      </c>
      <c r="L6" s="892">
        <v>3</v>
      </c>
      <c r="M6" s="892">
        <v>14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s="28" customFormat="1" ht="15" x14ac:dyDescent="0.25">
      <c r="A8" s="164" t="s">
        <v>1625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28" customFormat="1" x14ac:dyDescent="0.2">
      <c r="A9" s="29"/>
    </row>
    <row r="10" spans="1:25" s="28" customFormat="1" ht="20.25" customHeight="1" x14ac:dyDescent="0.2">
      <c r="A10" s="149" t="s">
        <v>50</v>
      </c>
      <c r="B10" s="308" t="s">
        <v>729</v>
      </c>
      <c r="C10" s="308" t="s">
        <v>730</v>
      </c>
      <c r="D10" s="308" t="s">
        <v>723</v>
      </c>
      <c r="E10" s="308" t="s">
        <v>724</v>
      </c>
      <c r="F10" s="308" t="s">
        <v>725</v>
      </c>
      <c r="G10" s="308" t="s">
        <v>726</v>
      </c>
      <c r="H10" s="308" t="s">
        <v>727</v>
      </c>
      <c r="I10" s="308" t="s">
        <v>728</v>
      </c>
      <c r="J10" s="308" t="s">
        <v>732</v>
      </c>
      <c r="K10" s="308" t="s">
        <v>731</v>
      </c>
      <c r="L10" s="308" t="s">
        <v>733</v>
      </c>
      <c r="M10" s="308" t="s">
        <v>734</v>
      </c>
      <c r="N10" s="3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28" customFormat="1" ht="15" customHeight="1" x14ac:dyDescent="0.2">
      <c r="A11" s="148">
        <v>2015</v>
      </c>
      <c r="B11" s="152">
        <v>30.499999999999996</v>
      </c>
      <c r="C11" s="152">
        <v>26.700000000000003</v>
      </c>
      <c r="D11" s="152">
        <v>136.49999999999997</v>
      </c>
      <c r="E11" s="152">
        <v>60.400000000000006</v>
      </c>
      <c r="F11" s="152">
        <v>80.100000000000009</v>
      </c>
      <c r="G11" s="152">
        <v>198.5</v>
      </c>
      <c r="H11" s="152">
        <v>37.199999999999996</v>
      </c>
      <c r="I11" s="152">
        <v>84.899999999999991</v>
      </c>
      <c r="J11" s="152">
        <v>147.5</v>
      </c>
      <c r="K11" s="152">
        <v>183.39999999999992</v>
      </c>
      <c r="L11" s="152">
        <v>12.099999999999998</v>
      </c>
      <c r="M11" s="152">
        <v>2.7000000000000011</v>
      </c>
      <c r="N11" s="147"/>
    </row>
    <row r="12" spans="1:25" s="28" customFormat="1" ht="15" customHeight="1" x14ac:dyDescent="0.2">
      <c r="A12" s="146">
        <v>2016</v>
      </c>
      <c r="B12" s="153">
        <v>59.300000000000018</v>
      </c>
      <c r="C12" s="153">
        <v>322.79999999999995</v>
      </c>
      <c r="D12" s="153">
        <v>117.49999999999999</v>
      </c>
      <c r="E12" s="153">
        <v>61.199999999999996</v>
      </c>
      <c r="F12" s="153">
        <v>200.2</v>
      </c>
      <c r="G12" s="153">
        <v>146.69999999999999</v>
      </c>
      <c r="H12" s="153">
        <v>70.099999999999994</v>
      </c>
      <c r="I12" s="153">
        <v>160.5</v>
      </c>
      <c r="J12" s="153">
        <v>40.299999999999997</v>
      </c>
      <c r="K12" s="153">
        <v>100.19999999999997</v>
      </c>
      <c r="L12" s="153">
        <v>153</v>
      </c>
      <c r="M12" s="153">
        <v>2.0000000000000004</v>
      </c>
      <c r="N12" s="14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8" customFormat="1" ht="15" customHeight="1" x14ac:dyDescent="0.2">
      <c r="A13" s="146">
        <v>2017</v>
      </c>
      <c r="B13" s="153">
        <v>31.5</v>
      </c>
      <c r="C13" s="153">
        <v>94.899999999999977</v>
      </c>
      <c r="D13" s="153">
        <v>26.600000000000005</v>
      </c>
      <c r="E13" s="153">
        <v>170.49999999999997</v>
      </c>
      <c r="F13" s="153">
        <v>96.1</v>
      </c>
      <c r="G13" s="153">
        <v>133.1</v>
      </c>
      <c r="H13" s="153">
        <v>79</v>
      </c>
      <c r="I13" s="153">
        <v>70.7</v>
      </c>
      <c r="J13" s="153">
        <v>183.89999999999995</v>
      </c>
      <c r="K13" s="153">
        <v>15.399999999999999</v>
      </c>
      <c r="L13" s="153">
        <v>143.99999999999997</v>
      </c>
      <c r="M13" s="153">
        <v>100.99999999999996</v>
      </c>
      <c r="N13" s="147"/>
    </row>
    <row r="14" spans="1:25" s="28" customFormat="1" ht="15" customHeight="1" x14ac:dyDescent="0.2">
      <c r="A14" s="146">
        <v>2018</v>
      </c>
      <c r="B14" s="153">
        <v>42.000000000000007</v>
      </c>
      <c r="C14" s="153">
        <v>42.79999999999999</v>
      </c>
      <c r="D14" s="153">
        <v>154.40000000000003</v>
      </c>
      <c r="E14" s="153">
        <v>63.9</v>
      </c>
      <c r="F14" s="153">
        <v>115.10000000000001</v>
      </c>
      <c r="G14" s="153">
        <v>77.900000000000006</v>
      </c>
      <c r="H14" s="153">
        <v>41.2</v>
      </c>
      <c r="I14" s="153">
        <v>83.4</v>
      </c>
      <c r="J14" s="153">
        <v>50.599999999999987</v>
      </c>
      <c r="K14" s="153">
        <v>122</v>
      </c>
      <c r="L14" s="153">
        <v>101.49999999999996</v>
      </c>
      <c r="M14" s="153">
        <v>16.400000000000002</v>
      </c>
      <c r="N14" s="1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28" customFormat="1" ht="15" customHeight="1" x14ac:dyDescent="0.2">
      <c r="A15" s="146">
        <v>2019</v>
      </c>
      <c r="B15" s="153">
        <v>18.099999999999998</v>
      </c>
      <c r="C15" s="153">
        <v>103.79999999999995</v>
      </c>
      <c r="D15" s="153">
        <v>20.099999999999998</v>
      </c>
      <c r="E15" s="153">
        <v>281.89999999999992</v>
      </c>
      <c r="F15" s="153">
        <v>231.80000000000004</v>
      </c>
      <c r="G15" s="153">
        <v>23.1</v>
      </c>
      <c r="H15" s="153">
        <v>124.79999999999997</v>
      </c>
      <c r="I15" s="153">
        <v>105.09999999999998</v>
      </c>
      <c r="J15" s="153">
        <v>59.70000000000001</v>
      </c>
      <c r="K15" s="153">
        <v>31.100000000000009</v>
      </c>
      <c r="L15" s="153">
        <v>403.1</v>
      </c>
      <c r="M15" s="153">
        <v>171.09999999999997</v>
      </c>
      <c r="N15" s="147"/>
    </row>
    <row r="16" spans="1:25" s="22" customFormat="1" ht="15" customHeight="1" x14ac:dyDescent="0.2">
      <c r="A16" s="130" t="s">
        <v>1378</v>
      </c>
      <c r="B16" s="563">
        <v>7.0999999999999988</v>
      </c>
      <c r="C16" s="563">
        <v>11.599999999999998</v>
      </c>
      <c r="D16" s="563">
        <v>131.99999999999997</v>
      </c>
      <c r="E16" s="563">
        <v>23.2</v>
      </c>
      <c r="F16" s="563">
        <v>66</v>
      </c>
      <c r="G16" s="563">
        <v>205.5</v>
      </c>
      <c r="H16" s="563">
        <v>83.999999999999986</v>
      </c>
      <c r="I16" s="563">
        <v>132.19999999999999</v>
      </c>
      <c r="J16" s="563">
        <v>104.6</v>
      </c>
      <c r="K16" s="563">
        <v>158.6</v>
      </c>
      <c r="L16" s="563">
        <v>16.600000000000005</v>
      </c>
      <c r="M16" s="563">
        <v>272.59999999999997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28" customFormat="1" x14ac:dyDescent="0.2">
      <c r="A17" s="29"/>
    </row>
    <row r="18" spans="1:25" s="28" customFormat="1" ht="15" x14ac:dyDescent="0.25">
      <c r="A18" s="164" t="s">
        <v>1626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28" customFormat="1" x14ac:dyDescent="0.2">
      <c r="A19" s="29"/>
    </row>
    <row r="20" spans="1:25" s="28" customFormat="1" ht="20.25" customHeight="1" x14ac:dyDescent="0.2">
      <c r="A20" s="149" t="s">
        <v>50</v>
      </c>
      <c r="B20" s="308" t="s">
        <v>729</v>
      </c>
      <c r="C20" s="308" t="s">
        <v>730</v>
      </c>
      <c r="D20" s="308" t="s">
        <v>723</v>
      </c>
      <c r="E20" s="308" t="s">
        <v>724</v>
      </c>
      <c r="F20" s="308" t="s">
        <v>725</v>
      </c>
      <c r="G20" s="308" t="s">
        <v>726</v>
      </c>
      <c r="H20" s="308" t="s">
        <v>727</v>
      </c>
      <c r="I20" s="308" t="s">
        <v>728</v>
      </c>
      <c r="J20" s="308" t="s">
        <v>732</v>
      </c>
      <c r="K20" s="308" t="s">
        <v>731</v>
      </c>
      <c r="L20" s="308" t="s">
        <v>733</v>
      </c>
      <c r="M20" s="308" t="s">
        <v>734</v>
      </c>
      <c r="N20" s="3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28" customFormat="1" ht="15" customHeight="1" x14ac:dyDescent="0.2">
      <c r="A21" s="148">
        <v>2015</v>
      </c>
      <c r="B21" s="152">
        <v>10</v>
      </c>
      <c r="C21" s="152">
        <v>14.1</v>
      </c>
      <c r="D21" s="152">
        <v>52.5</v>
      </c>
      <c r="E21" s="152">
        <v>41.6</v>
      </c>
      <c r="F21" s="152">
        <v>28.1</v>
      </c>
      <c r="G21" s="152">
        <v>48</v>
      </c>
      <c r="H21" s="152">
        <v>14.1</v>
      </c>
      <c r="I21" s="152">
        <v>31.8</v>
      </c>
      <c r="J21" s="152">
        <v>95.6</v>
      </c>
      <c r="K21" s="152">
        <v>53.1</v>
      </c>
      <c r="L21" s="152">
        <v>7.3</v>
      </c>
      <c r="M21" s="152">
        <v>0.3</v>
      </c>
    </row>
    <row r="22" spans="1:25" s="28" customFormat="1" ht="15" customHeight="1" x14ac:dyDescent="0.2">
      <c r="A22" s="146">
        <v>2016</v>
      </c>
      <c r="B22" s="153">
        <v>19.7</v>
      </c>
      <c r="C22" s="153">
        <v>70.599999999999994</v>
      </c>
      <c r="D22" s="153">
        <v>57.5</v>
      </c>
      <c r="E22" s="153">
        <v>22.7</v>
      </c>
      <c r="F22" s="153">
        <v>48.2</v>
      </c>
      <c r="G22" s="153">
        <v>38</v>
      </c>
      <c r="H22" s="153">
        <v>29.2</v>
      </c>
      <c r="I22" s="153">
        <v>40.200000000000003</v>
      </c>
      <c r="J22" s="153">
        <v>15.7</v>
      </c>
      <c r="K22" s="153">
        <v>43.4</v>
      </c>
      <c r="L22" s="153">
        <v>47.7</v>
      </c>
      <c r="M22" s="153">
        <v>0.2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28" customFormat="1" ht="15" customHeight="1" x14ac:dyDescent="0.2">
      <c r="A23" s="146">
        <v>2017</v>
      </c>
      <c r="B23" s="153">
        <v>14.9</v>
      </c>
      <c r="C23" s="153">
        <v>25.2</v>
      </c>
      <c r="D23" s="153">
        <v>16.7</v>
      </c>
      <c r="E23" s="153">
        <v>77.3</v>
      </c>
      <c r="F23" s="153">
        <v>27.3</v>
      </c>
      <c r="G23" s="153">
        <v>41</v>
      </c>
      <c r="H23" s="153">
        <v>35.200000000000003</v>
      </c>
      <c r="I23" s="153">
        <v>25.7</v>
      </c>
      <c r="J23" s="153">
        <v>23.2</v>
      </c>
      <c r="K23" s="153">
        <v>14.1</v>
      </c>
      <c r="L23" s="153">
        <v>84.8</v>
      </c>
      <c r="M23" s="153">
        <v>35</v>
      </c>
    </row>
    <row r="24" spans="1:25" s="28" customFormat="1" ht="15" customHeight="1" x14ac:dyDescent="0.2">
      <c r="A24" s="146">
        <v>2018</v>
      </c>
      <c r="B24" s="153">
        <v>16.8</v>
      </c>
      <c r="C24" s="153">
        <v>11.5</v>
      </c>
      <c r="D24" s="153">
        <v>65.3</v>
      </c>
      <c r="E24" s="153">
        <v>14.1</v>
      </c>
      <c r="F24" s="153">
        <v>24.9</v>
      </c>
      <c r="G24" s="153">
        <v>17.899999999999999</v>
      </c>
      <c r="H24" s="153">
        <v>8.9</v>
      </c>
      <c r="I24" s="153">
        <v>19.399999999999999</v>
      </c>
      <c r="J24" s="153">
        <v>22.4</v>
      </c>
      <c r="K24" s="153">
        <v>36.299999999999997</v>
      </c>
      <c r="L24" s="153">
        <v>33.1</v>
      </c>
      <c r="M24" s="153">
        <v>7.4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28" customFormat="1" ht="15" customHeight="1" x14ac:dyDescent="0.2">
      <c r="A25" s="146">
        <v>2019</v>
      </c>
      <c r="B25" s="153">
        <v>6.7</v>
      </c>
      <c r="C25" s="153">
        <v>57.9</v>
      </c>
      <c r="D25" s="153">
        <v>14.5</v>
      </c>
      <c r="E25" s="153">
        <v>73.7</v>
      </c>
      <c r="F25" s="153">
        <v>38</v>
      </c>
      <c r="G25" s="153">
        <v>18.5</v>
      </c>
      <c r="H25" s="153">
        <v>35.9</v>
      </c>
      <c r="I25" s="153">
        <v>34.1</v>
      </c>
      <c r="J25" s="153">
        <v>29.6</v>
      </c>
      <c r="K25" s="153">
        <v>9.1</v>
      </c>
      <c r="L25" s="153">
        <v>83.9</v>
      </c>
      <c r="M25" s="153">
        <v>54</v>
      </c>
    </row>
    <row r="26" spans="1:25" s="22" customFormat="1" ht="15" customHeight="1" x14ac:dyDescent="0.2">
      <c r="A26" s="130" t="s">
        <v>1378</v>
      </c>
      <c r="B26" s="563">
        <v>2.2999999999999998</v>
      </c>
      <c r="C26" s="563">
        <v>3.3</v>
      </c>
      <c r="D26" s="563">
        <v>70.2</v>
      </c>
      <c r="E26" s="563">
        <v>13.7</v>
      </c>
      <c r="F26" s="563">
        <v>22.2</v>
      </c>
      <c r="G26" s="563">
        <v>48.4</v>
      </c>
      <c r="H26" s="563">
        <v>26.3</v>
      </c>
      <c r="I26" s="563">
        <v>29.2</v>
      </c>
      <c r="J26" s="563">
        <v>32.1</v>
      </c>
      <c r="K26" s="563">
        <v>36.700000000000003</v>
      </c>
      <c r="L26" s="563">
        <v>12.1</v>
      </c>
      <c r="M26" s="563">
        <v>61.9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348" t="s">
        <v>1896</v>
      </c>
    </row>
    <row r="28" spans="1:25" s="16" customFormat="1" x14ac:dyDescent="0.2">
      <c r="A28" s="186" t="s">
        <v>722</v>
      </c>
    </row>
    <row r="29" spans="1:25" x14ac:dyDescent="0.2"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1" spans="1:25" x14ac:dyDescent="0.2"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3" spans="15:25" x14ac:dyDescent="0.2"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5" spans="15:25" x14ac:dyDescent="0.2"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7" spans="15:25" x14ac:dyDescent="0.2"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9" spans="15:25" x14ac:dyDescent="0.2"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1" spans="15:25" x14ac:dyDescent="0.2"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3" spans="15:25" x14ac:dyDescent="0.2"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5" spans="15:25" x14ac:dyDescent="0.2"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7" spans="15:25" x14ac:dyDescent="0.2"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9" spans="15:25" x14ac:dyDescent="0.2"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1" spans="15:25" x14ac:dyDescent="0.2"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3" spans="15:25" x14ac:dyDescent="0.2"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5" spans="15:25" x14ac:dyDescent="0.2"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7" spans="15:25" x14ac:dyDescent="0.2"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9" spans="15:25" x14ac:dyDescent="0.2"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1" spans="15:25" x14ac:dyDescent="0.2"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3" spans="15:25" x14ac:dyDescent="0.2"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5" spans="15:25" x14ac:dyDescent="0.2"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7" spans="15:25" x14ac:dyDescent="0.2"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9" spans="15:25" x14ac:dyDescent="0.2"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1" spans="15:25" x14ac:dyDescent="0.2"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3" spans="15:25" x14ac:dyDescent="0.2"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5" spans="15:25" x14ac:dyDescent="0.2"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7" spans="15:25" x14ac:dyDescent="0.2"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9" spans="15:25" x14ac:dyDescent="0.2"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1" spans="15:25" x14ac:dyDescent="0.2"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3" spans="15:25" x14ac:dyDescent="0.2"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5" spans="15:25" x14ac:dyDescent="0.2"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7" spans="15:25" x14ac:dyDescent="0.2"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9" spans="15:25" x14ac:dyDescent="0.2"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1" spans="15:25" x14ac:dyDescent="0.2"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3" spans="15:25" x14ac:dyDescent="0.2"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5" spans="15:25" x14ac:dyDescent="0.2"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7" spans="15:25" x14ac:dyDescent="0.2"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9" spans="15:25" x14ac:dyDescent="0.2"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1" spans="15:25" x14ac:dyDescent="0.2"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3" spans="15:25" x14ac:dyDescent="0.2"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5" spans="15:25" x14ac:dyDescent="0.2"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7" spans="15:25" x14ac:dyDescent="0.2"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9" spans="15:25" x14ac:dyDescent="0.2"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1" spans="15:25" x14ac:dyDescent="0.2"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3" spans="15:25" x14ac:dyDescent="0.2"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5" spans="15:25" x14ac:dyDescent="0.2"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7" spans="15:25" x14ac:dyDescent="0.2"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9" spans="15:25" x14ac:dyDescent="0.2"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1" spans="15:25" x14ac:dyDescent="0.2"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3" spans="15:25" x14ac:dyDescent="0.2"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5" spans="15:25" x14ac:dyDescent="0.2"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7" spans="15:25" x14ac:dyDescent="0.2"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9" spans="15:25" x14ac:dyDescent="0.2"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1" spans="15:25" x14ac:dyDescent="0.2"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3" spans="15:25" x14ac:dyDescent="0.2"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5" spans="15:25" x14ac:dyDescent="0.2"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7" spans="15:25" x14ac:dyDescent="0.2"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9" spans="15:25" x14ac:dyDescent="0.2"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1" spans="15:25" x14ac:dyDescent="0.2"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3" spans="15:25" x14ac:dyDescent="0.2"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5" spans="15:25" x14ac:dyDescent="0.2"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7" spans="15:25" x14ac:dyDescent="0.2"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9" spans="15:25" x14ac:dyDescent="0.2"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1" spans="15:25" x14ac:dyDescent="0.2"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3" spans="15:25" x14ac:dyDescent="0.2"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5" spans="15:25" x14ac:dyDescent="0.2"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7" spans="15:25" x14ac:dyDescent="0.2"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9" spans="15:25" x14ac:dyDescent="0.2"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1" spans="15:25" x14ac:dyDescent="0.2"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3" spans="15:25" x14ac:dyDescent="0.2"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5" spans="15:25" x14ac:dyDescent="0.2"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7" spans="15:25" x14ac:dyDescent="0.2"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9" spans="15:25" x14ac:dyDescent="0.2"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1" spans="15:25" x14ac:dyDescent="0.2"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3" spans="15:25" x14ac:dyDescent="0.2"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5" spans="15:25" x14ac:dyDescent="0.2"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7" spans="15:25" x14ac:dyDescent="0.2"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9" spans="15:25" x14ac:dyDescent="0.2"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1" spans="15:25" x14ac:dyDescent="0.2"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3" spans="15:25" x14ac:dyDescent="0.2"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5" spans="15:25" x14ac:dyDescent="0.2"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7" spans="15:25" x14ac:dyDescent="0.2"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9" spans="15:25" x14ac:dyDescent="0.2"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1" spans="15:25" x14ac:dyDescent="0.2"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3" spans="15:25" x14ac:dyDescent="0.2"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5" spans="15:25" x14ac:dyDescent="0.2"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7" spans="15:25" x14ac:dyDescent="0.2"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9" spans="15:25" x14ac:dyDescent="0.2"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1" spans="15:25" x14ac:dyDescent="0.2"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3" spans="15:25" x14ac:dyDescent="0.2"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5" spans="15:25" x14ac:dyDescent="0.2"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7" spans="15:25" x14ac:dyDescent="0.2"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9" spans="15:25" x14ac:dyDescent="0.2"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1" spans="15:25" x14ac:dyDescent="0.2"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3" spans="15:25" x14ac:dyDescent="0.2"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5" spans="15:25" x14ac:dyDescent="0.2"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7" spans="15:25" x14ac:dyDescent="0.2"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9" spans="15:25" x14ac:dyDescent="0.2"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1" spans="15:25" x14ac:dyDescent="0.2"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3" spans="15:25" x14ac:dyDescent="0.2"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5" spans="15:25" x14ac:dyDescent="0.2"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7" spans="15:25" x14ac:dyDescent="0.2"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9" spans="15:25" x14ac:dyDescent="0.2"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1" spans="15:25" x14ac:dyDescent="0.2"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3" spans="15:25" x14ac:dyDescent="0.2"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5" spans="15:25" x14ac:dyDescent="0.2"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7" spans="15:25" x14ac:dyDescent="0.2"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9" spans="15:25" x14ac:dyDescent="0.2"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1" spans="15:25" x14ac:dyDescent="0.2"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3" spans="15:25" x14ac:dyDescent="0.2"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5" spans="15:25" x14ac:dyDescent="0.2"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7" spans="15:25" x14ac:dyDescent="0.2"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9" spans="15:25" x14ac:dyDescent="0.2"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52"/>
  <sheetViews>
    <sheetView zoomScale="110" zoomScaleNormal="110" workbookViewId="0">
      <selection activeCell="A26" activeCellId="1" sqref="A1:N1 A26:I26"/>
    </sheetView>
  </sheetViews>
  <sheetFormatPr defaultColWidth="9.140625" defaultRowHeight="12.75" x14ac:dyDescent="0.2"/>
  <cols>
    <col min="1" max="1" width="9.28515625" style="111" customWidth="1"/>
    <col min="2" max="13" width="5.85546875" style="22" customWidth="1"/>
    <col min="14" max="1025" width="11.5703125" style="22"/>
    <col min="1026" max="16384" width="9.140625" style="22"/>
  </cols>
  <sheetData>
    <row r="1" spans="1:13" ht="13.15" customHeight="1" x14ac:dyDescent="0.25">
      <c r="A1" s="119" t="s">
        <v>1627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3" spans="1:13" ht="21" customHeight="1" x14ac:dyDescent="0.2">
      <c r="A3" s="149" t="s">
        <v>50</v>
      </c>
      <c r="B3" s="109" t="s">
        <v>104</v>
      </c>
      <c r="C3" s="109" t="s">
        <v>105</v>
      </c>
      <c r="D3" s="109" t="s">
        <v>106</v>
      </c>
      <c r="E3" s="109" t="s">
        <v>107</v>
      </c>
      <c r="F3" s="109" t="s">
        <v>108</v>
      </c>
      <c r="G3" s="109" t="s">
        <v>109</v>
      </c>
      <c r="H3" s="109" t="s">
        <v>110</v>
      </c>
      <c r="I3" s="109" t="s">
        <v>111</v>
      </c>
      <c r="J3" s="109" t="s">
        <v>112</v>
      </c>
      <c r="K3" s="109" t="s">
        <v>113</v>
      </c>
      <c r="L3" s="109" t="s">
        <v>114</v>
      </c>
      <c r="M3" s="109" t="s">
        <v>115</v>
      </c>
    </row>
    <row r="4" spans="1:13" ht="13.15" customHeight="1" x14ac:dyDescent="0.2">
      <c r="A4" s="129">
        <v>2008</v>
      </c>
      <c r="B4" s="156">
        <v>5.2</v>
      </c>
      <c r="C4" s="156">
        <v>4.7</v>
      </c>
      <c r="D4" s="156">
        <v>8.4</v>
      </c>
      <c r="E4" s="156">
        <v>12.6</v>
      </c>
      <c r="F4" s="156">
        <v>18.600000000000001</v>
      </c>
      <c r="G4" s="156">
        <v>22.1</v>
      </c>
      <c r="H4" s="156">
        <v>23.7</v>
      </c>
      <c r="I4" s="156">
        <v>23.8</v>
      </c>
      <c r="J4" s="156">
        <v>17.600000000000001</v>
      </c>
      <c r="K4" s="156">
        <v>14.4</v>
      </c>
      <c r="L4" s="156">
        <v>8.6999999999999993</v>
      </c>
      <c r="M4" s="156">
        <v>4.5999999999999996</v>
      </c>
    </row>
    <row r="5" spans="1:13" ht="13.15" customHeight="1" x14ac:dyDescent="0.2">
      <c r="A5" s="130">
        <v>2009</v>
      </c>
      <c r="B5" s="145">
        <v>3.4</v>
      </c>
      <c r="C5" s="145">
        <v>4.7</v>
      </c>
      <c r="D5" s="145">
        <v>8.5</v>
      </c>
      <c r="E5" s="145">
        <v>14.7</v>
      </c>
      <c r="F5" s="145">
        <v>20</v>
      </c>
      <c r="G5" s="145">
        <v>21</v>
      </c>
      <c r="H5" s="145">
        <v>23.7</v>
      </c>
      <c r="I5" s="145">
        <v>24.8</v>
      </c>
      <c r="J5" s="145">
        <v>20.5</v>
      </c>
      <c r="K5" s="145">
        <v>13.7</v>
      </c>
      <c r="L5" s="145">
        <v>9.8000000000000007</v>
      </c>
      <c r="M5" s="145">
        <v>4</v>
      </c>
    </row>
    <row r="6" spans="1:13" ht="13.15" customHeight="1" x14ac:dyDescent="0.2">
      <c r="A6" s="130">
        <v>2010</v>
      </c>
      <c r="B6" s="145">
        <v>2.1</v>
      </c>
      <c r="C6" s="145">
        <v>4.9000000000000004</v>
      </c>
      <c r="D6" s="145">
        <v>8.1999999999999993</v>
      </c>
      <c r="E6" s="145">
        <v>14</v>
      </c>
      <c r="F6" s="145">
        <v>17</v>
      </c>
      <c r="G6" s="145">
        <v>21.8</v>
      </c>
      <c r="H6" s="145">
        <v>24.8</v>
      </c>
      <c r="I6" s="145">
        <v>22.5</v>
      </c>
      <c r="J6" s="145">
        <v>17.899999999999999</v>
      </c>
      <c r="K6" s="145">
        <v>12.3</v>
      </c>
      <c r="L6" s="145">
        <v>9.6999999999999993</v>
      </c>
      <c r="M6" s="145">
        <v>3.1</v>
      </c>
    </row>
    <row r="7" spans="1:13" ht="13.15" customHeight="1" x14ac:dyDescent="0.2">
      <c r="A7" s="130">
        <v>2011</v>
      </c>
      <c r="B7" s="145">
        <v>3</v>
      </c>
      <c r="C7" s="145">
        <v>5</v>
      </c>
      <c r="D7" s="145">
        <v>8.9</v>
      </c>
      <c r="E7" s="145">
        <v>15.4</v>
      </c>
      <c r="F7" s="145">
        <v>19.600000000000001</v>
      </c>
      <c r="G7" s="145">
        <v>21.9</v>
      </c>
      <c r="H7" s="145">
        <v>22.5</v>
      </c>
      <c r="I7" s="145">
        <v>24.5</v>
      </c>
      <c r="J7" s="145">
        <v>21.8</v>
      </c>
      <c r="K7" s="145">
        <v>12.9</v>
      </c>
      <c r="L7" s="145">
        <v>7.7</v>
      </c>
      <c r="M7" s="145">
        <v>4.5</v>
      </c>
    </row>
    <row r="8" spans="1:13" ht="13.15" customHeight="1" x14ac:dyDescent="0.2">
      <c r="A8" s="130">
        <v>2012</v>
      </c>
      <c r="B8" s="145">
        <v>2.1</v>
      </c>
      <c r="C8" s="145">
        <v>2.4</v>
      </c>
      <c r="D8" s="145">
        <v>11.6</v>
      </c>
      <c r="E8" s="145">
        <v>12.4</v>
      </c>
      <c r="F8" s="145">
        <v>18</v>
      </c>
      <c r="G8" s="145">
        <v>23</v>
      </c>
      <c r="H8" s="145">
        <v>25.2</v>
      </c>
      <c r="I8" s="145">
        <v>25.2</v>
      </c>
      <c r="J8" s="145">
        <v>20.100000000000001</v>
      </c>
      <c r="K8" s="145">
        <v>14.4</v>
      </c>
      <c r="L8" s="145">
        <v>10.1</v>
      </c>
      <c r="M8" s="145">
        <v>3</v>
      </c>
    </row>
    <row r="9" spans="1:13" ht="13.15" customHeight="1" x14ac:dyDescent="0.2">
      <c r="A9" s="130">
        <v>2013</v>
      </c>
      <c r="B9" s="145">
        <v>4.3</v>
      </c>
      <c r="C9" s="145">
        <v>4.0999999999999996</v>
      </c>
      <c r="D9" s="145">
        <v>7.6</v>
      </c>
      <c r="E9" s="145">
        <v>14.1</v>
      </c>
      <c r="F9" s="145">
        <v>16.100000000000001</v>
      </c>
      <c r="G9" s="145">
        <v>21.7</v>
      </c>
      <c r="H9" s="145">
        <v>25.6</v>
      </c>
      <c r="I9" s="145">
        <v>24</v>
      </c>
      <c r="J9" s="145">
        <v>19.2</v>
      </c>
      <c r="K9" s="145">
        <v>14.9</v>
      </c>
      <c r="L9" s="145">
        <v>9.8000000000000007</v>
      </c>
      <c r="M9" s="145">
        <v>5.2</v>
      </c>
    </row>
    <row r="10" spans="1:13" ht="13.15" customHeight="1" x14ac:dyDescent="0.2">
      <c r="A10" s="130">
        <v>2014</v>
      </c>
      <c r="B10" s="145">
        <v>7</v>
      </c>
      <c r="C10" s="145">
        <v>8</v>
      </c>
      <c r="D10" s="145">
        <v>11.2</v>
      </c>
      <c r="E10" s="145">
        <v>14.8</v>
      </c>
      <c r="F10" s="145">
        <v>17.399999999999999</v>
      </c>
      <c r="G10" s="145">
        <v>22.4</v>
      </c>
      <c r="H10" s="145">
        <v>22.3</v>
      </c>
      <c r="I10" s="145">
        <v>21.5</v>
      </c>
      <c r="J10" s="145">
        <v>18.8</v>
      </c>
      <c r="K10" s="145">
        <v>15.7</v>
      </c>
      <c r="L10" s="145">
        <v>11.5</v>
      </c>
      <c r="M10" s="145">
        <v>6.2</v>
      </c>
    </row>
    <row r="11" spans="1:13" ht="13.15" customHeight="1" x14ac:dyDescent="0.2">
      <c r="A11" s="130">
        <v>2015</v>
      </c>
      <c r="B11" s="145">
        <v>4.4000000000000004</v>
      </c>
      <c r="C11" s="145">
        <v>5.7</v>
      </c>
      <c r="D11" s="145">
        <v>9.5</v>
      </c>
      <c r="E11" s="145">
        <v>13</v>
      </c>
      <c r="F11" s="145">
        <v>18.5</v>
      </c>
      <c r="G11" s="145">
        <v>22.5</v>
      </c>
      <c r="H11" s="145">
        <v>26.5</v>
      </c>
      <c r="I11" s="145">
        <v>24.4</v>
      </c>
      <c r="J11" s="145">
        <v>19.100000000000001</v>
      </c>
      <c r="K11" s="145">
        <v>13.5</v>
      </c>
      <c r="L11" s="145">
        <v>7.7</v>
      </c>
      <c r="M11" s="145">
        <v>4.2</v>
      </c>
    </row>
    <row r="12" spans="1:13" ht="13.15" customHeight="1" x14ac:dyDescent="0.2">
      <c r="A12" s="130">
        <v>2016</v>
      </c>
      <c r="B12" s="145">
        <v>2.7</v>
      </c>
      <c r="C12" s="145">
        <v>7</v>
      </c>
      <c r="D12" s="145">
        <v>9.6</v>
      </c>
      <c r="E12" s="145">
        <v>14.1</v>
      </c>
      <c r="F12" s="145">
        <v>16.8</v>
      </c>
      <c r="G12" s="145">
        <v>21.6</v>
      </c>
      <c r="H12" s="145">
        <v>24.7</v>
      </c>
      <c r="I12" s="145">
        <v>22.8</v>
      </c>
      <c r="J12" s="145">
        <v>20.9</v>
      </c>
      <c r="K12" s="145">
        <v>13.1</v>
      </c>
      <c r="L12" s="145">
        <v>9</v>
      </c>
      <c r="M12" s="145">
        <v>3.4</v>
      </c>
    </row>
    <row r="13" spans="1:13" ht="13.15" customHeight="1" x14ac:dyDescent="0.2">
      <c r="A13" s="130">
        <v>2017</v>
      </c>
      <c r="B13" s="145">
        <v>0.6</v>
      </c>
      <c r="C13" s="145">
        <v>6.4</v>
      </c>
      <c r="D13" s="145">
        <v>11.3</v>
      </c>
      <c r="E13" s="145">
        <v>13.8</v>
      </c>
      <c r="F13" s="145">
        <v>18.3</v>
      </c>
      <c r="G13" s="145">
        <v>23.5</v>
      </c>
      <c r="H13" s="145">
        <v>24</v>
      </c>
      <c r="I13" s="145">
        <v>24.7</v>
      </c>
      <c r="J13" s="145">
        <v>16.8</v>
      </c>
      <c r="K13" s="145">
        <v>13.1</v>
      </c>
      <c r="L13" s="145">
        <v>7.7</v>
      </c>
      <c r="M13" s="145">
        <v>2.8</v>
      </c>
    </row>
    <row r="14" spans="1:13" ht="13.15" customHeight="1" x14ac:dyDescent="0.2">
      <c r="A14" s="130">
        <v>2018</v>
      </c>
      <c r="B14" s="145">
        <v>5.2225806451612904</v>
      </c>
      <c r="C14" s="145">
        <v>3.4928571428571433</v>
      </c>
      <c r="D14" s="145">
        <v>7.3903225806451625</v>
      </c>
      <c r="E14" s="145">
        <v>15.839999999999998</v>
      </c>
      <c r="F14" s="145">
        <v>20.704761904761902</v>
      </c>
      <c r="G14" s="145">
        <v>22.486666666666668</v>
      </c>
      <c r="H14" s="145">
        <v>24.370967741935484</v>
      </c>
      <c r="I14" s="145">
        <v>24.941935483870971</v>
      </c>
      <c r="J14" s="145">
        <v>20.21</v>
      </c>
      <c r="K14" s="145">
        <v>15.019354838709676</v>
      </c>
      <c r="L14" s="145">
        <v>10.163333333333336</v>
      </c>
      <c r="M14" s="145">
        <v>3.4677419354838706</v>
      </c>
    </row>
    <row r="15" spans="1:13" ht="13.15" customHeight="1" x14ac:dyDescent="0.2">
      <c r="A15" s="130">
        <v>2019</v>
      </c>
      <c r="B15" s="145">
        <v>2.1354838709677417</v>
      </c>
      <c r="C15" s="145">
        <v>5.9392857142857149</v>
      </c>
      <c r="D15" s="145">
        <v>9.7451612903225815</v>
      </c>
      <c r="E15" s="145">
        <v>13.166666666666664</v>
      </c>
      <c r="F15" s="145">
        <v>14.880645161290323</v>
      </c>
      <c r="G15" s="145">
        <v>24.939999999999991</v>
      </c>
      <c r="H15" s="145">
        <v>24.416129032258059</v>
      </c>
      <c r="I15" s="145">
        <v>24.554838709677423</v>
      </c>
      <c r="J15" s="145">
        <v>19.146666666666665</v>
      </c>
      <c r="K15" s="145">
        <v>14.92903225806452</v>
      </c>
      <c r="L15" s="145">
        <v>10.323333333333331</v>
      </c>
      <c r="M15" s="145">
        <v>5.4612903225806466</v>
      </c>
    </row>
    <row r="16" spans="1:13" ht="13.15" customHeight="1" x14ac:dyDescent="0.2">
      <c r="A16" s="130" t="s">
        <v>1378</v>
      </c>
      <c r="B16" s="563">
        <v>3.6741935483870969</v>
      </c>
      <c r="C16" s="563">
        <v>6.8689655172413788</v>
      </c>
      <c r="D16" s="563">
        <v>9.0903225806451609</v>
      </c>
      <c r="E16" s="563">
        <v>14.239999999999998</v>
      </c>
      <c r="F16" s="563">
        <v>17.751612903225805</v>
      </c>
      <c r="G16" s="563">
        <v>20.56</v>
      </c>
      <c r="H16" s="563">
        <v>23.551612903225809</v>
      </c>
      <c r="I16" s="563">
        <v>24.141935483870959</v>
      </c>
      <c r="J16" s="563">
        <v>19.876666666666665</v>
      </c>
      <c r="K16" s="563">
        <v>13.838709677419356</v>
      </c>
      <c r="L16" s="563">
        <v>8.6</v>
      </c>
      <c r="M16" s="563">
        <v>5.5774193548387121</v>
      </c>
    </row>
    <row r="17" spans="1:13" x14ac:dyDescent="0.2">
      <c r="A17" s="259"/>
      <c r="B17" s="677"/>
      <c r="C17" s="677"/>
      <c r="D17" s="677"/>
      <c r="E17" s="677"/>
      <c r="F17" s="677"/>
      <c r="G17" s="677"/>
      <c r="H17" s="677"/>
      <c r="I17" s="677"/>
      <c r="J17" s="677"/>
      <c r="K17" s="677"/>
      <c r="L17" s="677"/>
      <c r="M17" s="677"/>
    </row>
    <row r="18" spans="1:13" ht="13.15" customHeight="1" x14ac:dyDescent="0.25">
      <c r="A18" s="119" t="s">
        <v>1628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</row>
    <row r="20" spans="1:13" s="144" customFormat="1" ht="21" customHeight="1" x14ac:dyDescent="0.2">
      <c r="A20" s="149" t="s">
        <v>50</v>
      </c>
      <c r="B20" s="109" t="s">
        <v>104</v>
      </c>
      <c r="C20" s="109" t="s">
        <v>105</v>
      </c>
      <c r="D20" s="109" t="s">
        <v>106</v>
      </c>
      <c r="E20" s="109" t="s">
        <v>107</v>
      </c>
      <c r="F20" s="109" t="s">
        <v>108</v>
      </c>
      <c r="G20" s="109" t="s">
        <v>109</v>
      </c>
      <c r="H20" s="109" t="s">
        <v>110</v>
      </c>
      <c r="I20" s="109" t="s">
        <v>111</v>
      </c>
      <c r="J20" s="109" t="s">
        <v>112</v>
      </c>
      <c r="K20" s="109" t="s">
        <v>113</v>
      </c>
      <c r="L20" s="109" t="s">
        <v>114</v>
      </c>
      <c r="M20" s="109" t="s">
        <v>115</v>
      </c>
    </row>
    <row r="21" spans="1:13" ht="13.15" customHeight="1" x14ac:dyDescent="0.2">
      <c r="A21" s="129">
        <v>2008</v>
      </c>
      <c r="B21" s="156">
        <v>1.7</v>
      </c>
      <c r="C21" s="156">
        <v>0.4</v>
      </c>
      <c r="D21" s="156">
        <v>3.8</v>
      </c>
      <c r="E21" s="156">
        <v>7.8</v>
      </c>
      <c r="F21" s="156">
        <v>13.3</v>
      </c>
      <c r="G21" s="156">
        <v>16.899999999999999</v>
      </c>
      <c r="H21" s="156">
        <v>17.600000000000001</v>
      </c>
      <c r="I21" s="156">
        <v>17.8</v>
      </c>
      <c r="J21" s="156">
        <v>12.5</v>
      </c>
      <c r="K21" s="156">
        <v>9.4</v>
      </c>
      <c r="L21" s="156">
        <v>4.8</v>
      </c>
      <c r="M21" s="156">
        <v>1.3</v>
      </c>
    </row>
    <row r="22" spans="1:13" ht="13.15" customHeight="1" x14ac:dyDescent="0.2">
      <c r="A22" s="130">
        <v>2009</v>
      </c>
      <c r="B22" s="145">
        <v>-0.6</v>
      </c>
      <c r="C22" s="145">
        <v>0.5</v>
      </c>
      <c r="D22" s="145">
        <v>3.2</v>
      </c>
      <c r="E22" s="145">
        <v>9.3000000000000007</v>
      </c>
      <c r="F22" s="145">
        <v>13.9</v>
      </c>
      <c r="G22" s="145">
        <v>15.6</v>
      </c>
      <c r="H22" s="145">
        <v>17.8</v>
      </c>
      <c r="I22" s="145">
        <v>18.8</v>
      </c>
      <c r="J22" s="145">
        <v>14.6</v>
      </c>
      <c r="K22" s="145">
        <v>8.6999999999999993</v>
      </c>
      <c r="L22" s="145">
        <v>6.8</v>
      </c>
      <c r="M22" s="145">
        <v>0.1</v>
      </c>
    </row>
    <row r="23" spans="1:13" ht="13.15" customHeight="1" x14ac:dyDescent="0.2">
      <c r="A23" s="130">
        <v>2010</v>
      </c>
      <c r="B23" s="145">
        <v>-1.2</v>
      </c>
      <c r="C23" s="145">
        <v>1.2</v>
      </c>
      <c r="D23" s="145">
        <v>3.8</v>
      </c>
      <c r="E23" s="145">
        <v>7.8</v>
      </c>
      <c r="F23" s="145">
        <v>12.2</v>
      </c>
      <c r="G23" s="145">
        <v>16.5</v>
      </c>
      <c r="H23" s="145">
        <v>18.8</v>
      </c>
      <c r="I23" s="145">
        <v>17.100000000000001</v>
      </c>
      <c r="J23" s="145">
        <v>12.8</v>
      </c>
      <c r="K23" s="145">
        <v>7.1</v>
      </c>
      <c r="L23" s="145">
        <v>6.6</v>
      </c>
      <c r="M23" s="145">
        <v>-0.3</v>
      </c>
    </row>
    <row r="24" spans="1:13" ht="13.15" customHeight="1" x14ac:dyDescent="0.2">
      <c r="A24" s="130">
        <v>2011</v>
      </c>
      <c r="B24" s="145">
        <v>-0.4</v>
      </c>
      <c r="C24" s="145">
        <v>0.1</v>
      </c>
      <c r="D24" s="145">
        <v>3.6</v>
      </c>
      <c r="E24" s="145">
        <v>8.4</v>
      </c>
      <c r="F24" s="145">
        <v>12.3</v>
      </c>
      <c r="G24" s="145">
        <v>16.8</v>
      </c>
      <c r="H24" s="145">
        <v>16.8</v>
      </c>
      <c r="I24" s="145">
        <v>18.100000000000001</v>
      </c>
      <c r="J24" s="145">
        <v>15.9</v>
      </c>
      <c r="K24" s="145">
        <v>7.2</v>
      </c>
      <c r="L24" s="145">
        <v>2.9</v>
      </c>
      <c r="M24" s="145">
        <v>0.1</v>
      </c>
    </row>
    <row r="25" spans="1:13" ht="13.15" customHeight="1" x14ac:dyDescent="0.2">
      <c r="A25" s="130">
        <v>2012</v>
      </c>
      <c r="B25" s="145">
        <v>-2.5</v>
      </c>
      <c r="C25" s="145">
        <v>-2.6</v>
      </c>
      <c r="D25" s="145">
        <v>4.5999999999999996</v>
      </c>
      <c r="E25" s="145">
        <v>7.6</v>
      </c>
      <c r="F25" s="145">
        <v>12.1</v>
      </c>
      <c r="G25" s="145">
        <v>17.3</v>
      </c>
      <c r="H25" s="145">
        <v>19.2</v>
      </c>
      <c r="I25" s="145">
        <v>18.399999999999999</v>
      </c>
      <c r="J25" s="145">
        <v>14.7</v>
      </c>
      <c r="K25" s="145">
        <v>10</v>
      </c>
      <c r="L25" s="145">
        <v>6.2</v>
      </c>
      <c r="M25" s="145">
        <v>-0.7</v>
      </c>
    </row>
    <row r="26" spans="1:13" ht="13.15" customHeight="1" x14ac:dyDescent="0.2">
      <c r="A26" s="130">
        <v>2013</v>
      </c>
      <c r="B26" s="145">
        <v>1</v>
      </c>
      <c r="C26" s="145">
        <v>-0.3</v>
      </c>
      <c r="D26" s="145">
        <v>3.7</v>
      </c>
      <c r="E26" s="145">
        <v>9.4</v>
      </c>
      <c r="F26" s="145">
        <v>11.3</v>
      </c>
      <c r="G26" s="145">
        <v>15.7</v>
      </c>
      <c r="H26" s="145">
        <v>19.2</v>
      </c>
      <c r="I26" s="145">
        <v>17.5</v>
      </c>
      <c r="J26" s="145">
        <v>14.1</v>
      </c>
      <c r="K26" s="145">
        <v>11.1</v>
      </c>
      <c r="L26" s="145">
        <v>5.9</v>
      </c>
      <c r="M26" s="145">
        <v>1.2</v>
      </c>
    </row>
    <row r="27" spans="1:13" ht="13.15" customHeight="1" x14ac:dyDescent="0.2">
      <c r="A27" s="130">
        <v>2014</v>
      </c>
      <c r="B27" s="145">
        <v>4.2</v>
      </c>
      <c r="C27" s="145">
        <v>4.5</v>
      </c>
      <c r="D27" s="145">
        <v>5.4</v>
      </c>
      <c r="E27" s="145">
        <v>9.4</v>
      </c>
      <c r="F27" s="145">
        <v>11.5</v>
      </c>
      <c r="G27" s="145">
        <v>16.3</v>
      </c>
      <c r="H27" s="145">
        <v>17.3</v>
      </c>
      <c r="I27" s="145">
        <v>16.399999999999999</v>
      </c>
      <c r="J27" s="145">
        <v>14.1</v>
      </c>
      <c r="K27" s="145">
        <v>11.3</v>
      </c>
      <c r="L27" s="145">
        <v>8.5</v>
      </c>
      <c r="M27" s="145">
        <v>3.1</v>
      </c>
    </row>
    <row r="28" spans="1:13" ht="13.15" customHeight="1" x14ac:dyDescent="0.2">
      <c r="A28" s="130">
        <v>2015</v>
      </c>
      <c r="B28" s="145">
        <v>0.22580645161290314</v>
      </c>
      <c r="C28" s="145">
        <v>1.4857142857142858</v>
      </c>
      <c r="D28" s="145">
        <v>4.1322580645161286</v>
      </c>
      <c r="E28" s="145">
        <v>6.996666666666667</v>
      </c>
      <c r="F28" s="145">
        <v>13.477419354838709</v>
      </c>
      <c r="G28" s="145">
        <v>16.91333333333333</v>
      </c>
      <c r="H28" s="145">
        <v>20.535483870967745</v>
      </c>
      <c r="I28" s="145">
        <v>18.464516129032255</v>
      </c>
      <c r="J28" s="145">
        <v>14.063333333333333</v>
      </c>
      <c r="K28" s="145">
        <v>9.2516129032258068</v>
      </c>
      <c r="L28" s="145">
        <v>3.4233333333333338</v>
      </c>
      <c r="M28" s="145">
        <v>0.42580645161290337</v>
      </c>
    </row>
    <row r="29" spans="1:13" ht="13.15" customHeight="1" x14ac:dyDescent="0.2">
      <c r="A29" s="130">
        <v>2016</v>
      </c>
      <c r="B29" s="145">
        <v>-1.3935483870967744</v>
      </c>
      <c r="C29" s="145">
        <v>3.63448275862069</v>
      </c>
      <c r="D29" s="145">
        <v>4.8645161290322587</v>
      </c>
      <c r="E29" s="145">
        <v>8.93333333333333</v>
      </c>
      <c r="F29" s="145">
        <v>11.493548387096771</v>
      </c>
      <c r="G29" s="145">
        <v>16.266666666666669</v>
      </c>
      <c r="H29" s="145">
        <v>18.70645161290323</v>
      </c>
      <c r="I29" s="145">
        <v>16.383870967741938</v>
      </c>
      <c r="J29" s="145">
        <v>15.346666666666666</v>
      </c>
      <c r="K29" s="145">
        <v>8.6967741935483858</v>
      </c>
      <c r="L29" s="145">
        <v>5.1499999999999995</v>
      </c>
      <c r="M29" s="145">
        <v>-1.2580645161290323</v>
      </c>
    </row>
    <row r="30" spans="1:13" ht="13.15" customHeight="1" x14ac:dyDescent="0.2">
      <c r="A30" s="130">
        <v>2017</v>
      </c>
      <c r="B30" s="145">
        <v>-4.1741935483870973</v>
      </c>
      <c r="C30" s="145">
        <v>2.7035714285714287</v>
      </c>
      <c r="D30" s="145">
        <v>5.1612903225806441</v>
      </c>
      <c r="E30" s="145">
        <v>8.09</v>
      </c>
      <c r="F30" s="145">
        <v>12.777419354838708</v>
      </c>
      <c r="G30" s="145">
        <v>17.536666666666669</v>
      </c>
      <c r="H30" s="145">
        <v>18.167741935483868</v>
      </c>
      <c r="I30" s="145">
        <v>18.041935483870962</v>
      </c>
      <c r="J30" s="145">
        <v>12.490000000000002</v>
      </c>
      <c r="K30" s="145">
        <v>7.8516129032258073</v>
      </c>
      <c r="L30" s="145">
        <v>3.3133333333333335</v>
      </c>
      <c r="M30" s="145">
        <v>-1.2161290322580642</v>
      </c>
    </row>
    <row r="31" spans="1:13" ht="13.15" customHeight="1" x14ac:dyDescent="0.2">
      <c r="A31" s="130">
        <v>2018</v>
      </c>
      <c r="B31" s="145">
        <v>1.3806451612903226</v>
      </c>
      <c r="C31" s="145">
        <v>-0.31785714285714278</v>
      </c>
      <c r="D31" s="145">
        <v>3.770967741935483</v>
      </c>
      <c r="E31" s="145">
        <v>10.036666666666667</v>
      </c>
      <c r="F31" s="145">
        <v>15.109523809523807</v>
      </c>
      <c r="G31" s="145">
        <v>16.569999999999997</v>
      </c>
      <c r="H31" s="145">
        <v>18.587096774193551</v>
      </c>
      <c r="I31" s="145">
        <v>18.806451612903224</v>
      </c>
      <c r="J31" s="145">
        <v>14.25333333333333</v>
      </c>
      <c r="K31" s="145">
        <v>10.016129032258064</v>
      </c>
      <c r="L31" s="145">
        <v>6.9433333333333307</v>
      </c>
      <c r="M31" s="145">
        <v>-0.55483870967741933</v>
      </c>
    </row>
    <row r="32" spans="1:13" ht="13.15" customHeight="1" x14ac:dyDescent="0.2">
      <c r="A32" s="130">
        <v>2019</v>
      </c>
      <c r="B32" s="145">
        <v>-2.032258064516129</v>
      </c>
      <c r="C32" s="145">
        <v>0.32500000000000012</v>
      </c>
      <c r="D32" s="145">
        <v>3.4935483870967734</v>
      </c>
      <c r="E32" s="145">
        <v>8.4799999999999986</v>
      </c>
      <c r="F32" s="145">
        <v>11.080645161290324</v>
      </c>
      <c r="G32" s="145">
        <v>18.596666666666671</v>
      </c>
      <c r="H32" s="145">
        <v>18.670967741935485</v>
      </c>
      <c r="I32" s="145">
        <v>19.132258064516126</v>
      </c>
      <c r="J32" s="145">
        <v>13.756666666666668</v>
      </c>
      <c r="K32" s="145">
        <v>10.535483870967743</v>
      </c>
      <c r="L32" s="145">
        <v>7.1333333333333355</v>
      </c>
      <c r="M32" s="145">
        <v>1.741935483870968</v>
      </c>
    </row>
    <row r="33" spans="1:13" ht="13.15" customHeight="1" x14ac:dyDescent="0.2">
      <c r="A33" s="130" t="s">
        <v>1378</v>
      </c>
      <c r="B33" s="563">
        <v>-1.0806451612903227</v>
      </c>
      <c r="C33" s="563">
        <v>1.8034482758620689</v>
      </c>
      <c r="D33" s="563">
        <v>3.8774193548387101</v>
      </c>
      <c r="E33" s="563">
        <v>6.7566666666666659</v>
      </c>
      <c r="F33" s="563">
        <v>12.090322580645163</v>
      </c>
      <c r="G33" s="563">
        <v>15.92</v>
      </c>
      <c r="H33" s="563">
        <v>17.719354838709677</v>
      </c>
      <c r="I33" s="563">
        <v>18.548387096774192</v>
      </c>
      <c r="J33" s="563">
        <v>14.413333333333334</v>
      </c>
      <c r="K33" s="563">
        <v>9.6322580645161295</v>
      </c>
      <c r="L33" s="563">
        <v>3.61</v>
      </c>
      <c r="M33" s="563">
        <v>2.2612903225806451</v>
      </c>
    </row>
    <row r="34" spans="1:13" x14ac:dyDescent="0.2">
      <c r="A34" s="259"/>
      <c r="B34" s="677"/>
      <c r="C34" s="677"/>
      <c r="D34" s="677"/>
      <c r="E34" s="677"/>
      <c r="F34" s="677"/>
      <c r="G34" s="677"/>
      <c r="H34" s="677"/>
      <c r="I34" s="677"/>
      <c r="J34" s="677"/>
      <c r="K34" s="677"/>
      <c r="L34" s="677"/>
      <c r="M34" s="677"/>
    </row>
    <row r="35" spans="1:13" ht="13.15" customHeight="1" x14ac:dyDescent="0.25">
      <c r="A35" s="119" t="s">
        <v>1629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</row>
    <row r="36" spans="1:13" x14ac:dyDescent="0.2">
      <c r="A36" s="113"/>
    </row>
    <row r="37" spans="1:13" s="144" customFormat="1" ht="21" customHeight="1" x14ac:dyDescent="0.2">
      <c r="A37" s="149" t="s">
        <v>50</v>
      </c>
      <c r="B37" s="109" t="s">
        <v>104</v>
      </c>
      <c r="C37" s="109" t="s">
        <v>105</v>
      </c>
      <c r="D37" s="109" t="s">
        <v>106</v>
      </c>
      <c r="E37" s="109" t="s">
        <v>107</v>
      </c>
      <c r="F37" s="109" t="s">
        <v>108</v>
      </c>
      <c r="G37" s="109" t="s">
        <v>109</v>
      </c>
      <c r="H37" s="109" t="s">
        <v>110</v>
      </c>
      <c r="I37" s="109" t="s">
        <v>111</v>
      </c>
      <c r="J37" s="109" t="s">
        <v>112</v>
      </c>
      <c r="K37" s="109" t="s">
        <v>113</v>
      </c>
      <c r="L37" s="109" t="s">
        <v>114</v>
      </c>
      <c r="M37" s="109" t="s">
        <v>115</v>
      </c>
    </row>
    <row r="38" spans="1:13" ht="13.15" customHeight="1" x14ac:dyDescent="0.2">
      <c r="A38" s="129">
        <v>2008</v>
      </c>
      <c r="B38" s="156">
        <v>9.4</v>
      </c>
      <c r="C38" s="156">
        <v>10.199999999999999</v>
      </c>
      <c r="D38" s="156">
        <v>13.4</v>
      </c>
      <c r="E38" s="156">
        <v>18</v>
      </c>
      <c r="F38" s="156">
        <v>13.4</v>
      </c>
      <c r="G38" s="156">
        <v>18</v>
      </c>
      <c r="H38" s="156">
        <v>29.9</v>
      </c>
      <c r="I38" s="156">
        <v>30.1</v>
      </c>
      <c r="J38" s="156">
        <v>23.9</v>
      </c>
      <c r="K38" s="156">
        <v>20.5</v>
      </c>
      <c r="L38" s="156">
        <v>13.3</v>
      </c>
      <c r="M38" s="156">
        <v>8.6</v>
      </c>
    </row>
    <row r="39" spans="1:13" ht="13.15" customHeight="1" x14ac:dyDescent="0.2">
      <c r="A39" s="130">
        <v>2009</v>
      </c>
      <c r="B39" s="145">
        <v>7.9</v>
      </c>
      <c r="C39" s="145">
        <v>9.8000000000000007</v>
      </c>
      <c r="D39" s="145">
        <v>14.3</v>
      </c>
      <c r="E39" s="145">
        <v>20.8</v>
      </c>
      <c r="F39" s="145">
        <v>14.3</v>
      </c>
      <c r="G39" s="145">
        <v>20.8</v>
      </c>
      <c r="H39" s="145">
        <v>29.8</v>
      </c>
      <c r="I39" s="145">
        <v>31.5</v>
      </c>
      <c r="J39" s="145">
        <v>27.3</v>
      </c>
      <c r="K39" s="145">
        <v>19.600000000000001</v>
      </c>
      <c r="L39" s="145">
        <v>13.2</v>
      </c>
      <c r="M39" s="145">
        <v>8.1999999999999993</v>
      </c>
    </row>
    <row r="40" spans="1:13" ht="13.15" customHeight="1" x14ac:dyDescent="0.2">
      <c r="A40" s="130">
        <v>2010</v>
      </c>
      <c r="B40" s="145">
        <v>6.1</v>
      </c>
      <c r="C40" s="145">
        <v>9.1</v>
      </c>
      <c r="D40" s="145">
        <v>13.2</v>
      </c>
      <c r="E40" s="145">
        <v>20.100000000000001</v>
      </c>
      <c r="F40" s="145">
        <v>13.2</v>
      </c>
      <c r="G40" s="145">
        <v>20.100000000000001</v>
      </c>
      <c r="H40" s="145">
        <v>30.9</v>
      </c>
      <c r="I40" s="145">
        <v>28.5</v>
      </c>
      <c r="J40" s="145">
        <v>23.9</v>
      </c>
      <c r="K40" s="145">
        <v>18.399999999999999</v>
      </c>
      <c r="L40" s="145">
        <v>12.9</v>
      </c>
      <c r="M40" s="145">
        <v>6.8</v>
      </c>
    </row>
    <row r="41" spans="1:13" ht="13.15" customHeight="1" x14ac:dyDescent="0.2">
      <c r="A41" s="130">
        <v>2011</v>
      </c>
      <c r="B41" s="145">
        <v>6.8</v>
      </c>
      <c r="C41" s="145">
        <v>10.8</v>
      </c>
      <c r="D41" s="145">
        <v>14.3</v>
      </c>
      <c r="E41" s="145">
        <v>22.5</v>
      </c>
      <c r="F41" s="145">
        <v>14.3</v>
      </c>
      <c r="G41" s="145">
        <v>22.5</v>
      </c>
      <c r="H41" s="145">
        <v>28.5</v>
      </c>
      <c r="I41" s="145">
        <v>31.3</v>
      </c>
      <c r="J41" s="145">
        <v>28.8</v>
      </c>
      <c r="K41" s="145">
        <v>19.7</v>
      </c>
      <c r="L41" s="145">
        <v>14.3</v>
      </c>
      <c r="M41" s="145">
        <v>9.3000000000000007</v>
      </c>
    </row>
    <row r="42" spans="1:13" ht="13.15" customHeight="1" x14ac:dyDescent="0.2">
      <c r="A42" s="130">
        <v>2012</v>
      </c>
      <c r="B42" s="145">
        <v>8.1999999999999993</v>
      </c>
      <c r="C42" s="145">
        <v>8.1</v>
      </c>
      <c r="D42" s="145">
        <v>19.100000000000001</v>
      </c>
      <c r="E42" s="145">
        <v>17.7</v>
      </c>
      <c r="F42" s="145">
        <v>19.100000000000001</v>
      </c>
      <c r="G42" s="145">
        <v>17.7</v>
      </c>
      <c r="H42" s="145">
        <v>31.5</v>
      </c>
      <c r="I42" s="145">
        <v>32.4</v>
      </c>
      <c r="J42" s="145">
        <v>26.1</v>
      </c>
      <c r="K42" s="145">
        <v>19.899999999999999</v>
      </c>
      <c r="L42" s="145">
        <v>14.6</v>
      </c>
      <c r="M42" s="145">
        <v>7.7</v>
      </c>
    </row>
    <row r="43" spans="1:13" ht="13.15" customHeight="1" x14ac:dyDescent="0.2">
      <c r="A43" s="130">
        <v>2013</v>
      </c>
      <c r="B43" s="145">
        <v>8.1</v>
      </c>
      <c r="C43" s="145">
        <v>9</v>
      </c>
      <c r="D43" s="145">
        <v>11.8</v>
      </c>
      <c r="E43" s="145">
        <v>19.3</v>
      </c>
      <c r="F43" s="145">
        <v>11.8</v>
      </c>
      <c r="G43" s="145">
        <v>19.3</v>
      </c>
      <c r="H43" s="145">
        <v>32.299999999999997</v>
      </c>
      <c r="I43" s="145">
        <v>30.9</v>
      </c>
      <c r="J43" s="145">
        <v>25.1</v>
      </c>
      <c r="K43" s="145">
        <v>19.5</v>
      </c>
      <c r="L43" s="145">
        <v>14.2</v>
      </c>
      <c r="M43" s="145">
        <v>10.9</v>
      </c>
    </row>
    <row r="44" spans="1:13" ht="13.15" customHeight="1" x14ac:dyDescent="0.2">
      <c r="A44" s="130">
        <v>2014</v>
      </c>
      <c r="B44" s="145">
        <v>10.3</v>
      </c>
      <c r="C44" s="145">
        <v>11.8</v>
      </c>
      <c r="D44" s="145">
        <v>17.5</v>
      </c>
      <c r="E44" s="145">
        <v>20.6</v>
      </c>
      <c r="F44" s="145">
        <v>23.7</v>
      </c>
      <c r="G44" s="145">
        <v>28.6</v>
      </c>
      <c r="H44" s="145">
        <v>28.2</v>
      </c>
      <c r="I44" s="145">
        <v>27.2</v>
      </c>
      <c r="J44" s="145">
        <v>24.6</v>
      </c>
      <c r="K44" s="145">
        <v>21.2</v>
      </c>
      <c r="L44" s="145">
        <v>15.4</v>
      </c>
      <c r="M44" s="145">
        <v>10</v>
      </c>
    </row>
    <row r="45" spans="1:13" ht="13.15" customHeight="1" x14ac:dyDescent="0.2">
      <c r="A45" s="130">
        <v>2015</v>
      </c>
      <c r="B45" s="145">
        <v>9.5</v>
      </c>
      <c r="C45" s="145">
        <v>10.6</v>
      </c>
      <c r="D45" s="145">
        <v>15.2</v>
      </c>
      <c r="E45" s="145">
        <v>19.100000000000001</v>
      </c>
      <c r="F45" s="145">
        <v>23.9</v>
      </c>
      <c r="G45" s="145">
        <v>28.4</v>
      </c>
      <c r="H45" s="145">
        <v>32.5</v>
      </c>
      <c r="I45" s="145">
        <v>30.9</v>
      </c>
      <c r="J45" s="145">
        <v>25</v>
      </c>
      <c r="K45" s="145">
        <v>19.2</v>
      </c>
      <c r="L45" s="145">
        <v>13.3</v>
      </c>
      <c r="M45" s="145">
        <v>9.4</v>
      </c>
    </row>
    <row r="46" spans="1:13" ht="13.15" customHeight="1" x14ac:dyDescent="0.2">
      <c r="A46" s="130">
        <v>2016</v>
      </c>
      <c r="B46" s="145">
        <v>7.9</v>
      </c>
      <c r="C46" s="145">
        <v>10.8</v>
      </c>
      <c r="D46" s="145">
        <v>14.5</v>
      </c>
      <c r="E46" s="145">
        <v>19.600000000000001</v>
      </c>
      <c r="F46" s="145">
        <v>22.5</v>
      </c>
      <c r="G46" s="145">
        <v>27.3</v>
      </c>
      <c r="H46" s="145">
        <v>31.1</v>
      </c>
      <c r="I46" s="145">
        <v>29.1</v>
      </c>
      <c r="J46" s="145">
        <v>27.5</v>
      </c>
      <c r="K46" s="145">
        <v>18.3</v>
      </c>
      <c r="L46" s="145">
        <v>12.7</v>
      </c>
      <c r="M46" s="145">
        <v>10.199999999999999</v>
      </c>
    </row>
    <row r="47" spans="1:13" ht="13.15" customHeight="1" x14ac:dyDescent="0.2">
      <c r="A47" s="130">
        <v>2017</v>
      </c>
      <c r="B47" s="145">
        <v>6.3612903225806461</v>
      </c>
      <c r="C47" s="145">
        <v>10.742857142857144</v>
      </c>
      <c r="D47" s="145">
        <v>17.625806451612906</v>
      </c>
      <c r="E47" s="145">
        <v>19.583333333333332</v>
      </c>
      <c r="F47" s="145">
        <v>24.241935483870972</v>
      </c>
      <c r="G47" s="145">
        <v>29.596666666666668</v>
      </c>
      <c r="H47" s="145">
        <v>30.180645161290322</v>
      </c>
      <c r="I47" s="145">
        <v>31.316129032258065</v>
      </c>
      <c r="J47" s="145">
        <v>22.150000000000009</v>
      </c>
      <c r="K47" s="145">
        <v>19.574193548387097</v>
      </c>
      <c r="L47" s="145">
        <v>12.833333333333332</v>
      </c>
      <c r="M47" s="145">
        <v>7.9354838709677429</v>
      </c>
    </row>
    <row r="48" spans="1:13" ht="13.15" customHeight="1" x14ac:dyDescent="0.2">
      <c r="A48" s="130">
        <v>2018</v>
      </c>
      <c r="B48" s="145">
        <v>9.8999999999999968</v>
      </c>
      <c r="C48" s="145">
        <v>7.5571428571428587</v>
      </c>
      <c r="D48" s="145">
        <v>11.587096774193546</v>
      </c>
      <c r="E48" s="145">
        <v>22.243333333333332</v>
      </c>
      <c r="F48" s="145">
        <v>27.452380952380956</v>
      </c>
      <c r="G48" s="145">
        <v>28.716666666666672</v>
      </c>
      <c r="H48" s="145">
        <v>30.690322580645155</v>
      </c>
      <c r="I48" s="145">
        <v>32</v>
      </c>
      <c r="J48" s="145">
        <v>27.12</v>
      </c>
      <c r="K48" s="145">
        <v>20.899999999999991</v>
      </c>
      <c r="L48" s="145">
        <v>14.263333333333337</v>
      </c>
      <c r="M48" s="145">
        <v>8.4677419354838737</v>
      </c>
    </row>
    <row r="49" spans="1:25" ht="13.15" customHeight="1" x14ac:dyDescent="0.2">
      <c r="A49" s="130">
        <v>2019</v>
      </c>
      <c r="B49" s="145">
        <v>7.2677419354838735</v>
      </c>
      <c r="C49" s="145">
        <v>12.782142857142857</v>
      </c>
      <c r="D49" s="145">
        <v>16.432258064516127</v>
      </c>
      <c r="E49" s="145">
        <v>18.41</v>
      </c>
      <c r="F49" s="145">
        <v>19.36451612903226</v>
      </c>
      <c r="G49" s="145">
        <v>31.21</v>
      </c>
      <c r="H49" s="145">
        <v>30.587096774193547</v>
      </c>
      <c r="I49" s="145">
        <v>30.777419354838706</v>
      </c>
      <c r="J49" s="145">
        <v>25.130000000000003</v>
      </c>
      <c r="K49" s="145">
        <v>20.235483870967748</v>
      </c>
      <c r="L49" s="145">
        <v>13.680000000000001</v>
      </c>
      <c r="M49" s="145">
        <v>10.164516129032258</v>
      </c>
    </row>
    <row r="50" spans="1:25" ht="13.15" customHeight="1" x14ac:dyDescent="0.2">
      <c r="A50" s="130" t="s">
        <v>1378</v>
      </c>
      <c r="B50" s="563">
        <v>10.119354838709677</v>
      </c>
      <c r="C50" s="563">
        <v>12.36896551724138</v>
      </c>
      <c r="D50" s="563">
        <v>14.467741935483875</v>
      </c>
      <c r="E50" s="563">
        <v>21.37</v>
      </c>
      <c r="F50" s="563">
        <v>23.477419354838709</v>
      </c>
      <c r="G50" s="563">
        <v>25.973333333333326</v>
      </c>
      <c r="H50" s="563">
        <v>29.3</v>
      </c>
      <c r="I50" s="563">
        <v>30.499999999999996</v>
      </c>
      <c r="J50" s="563">
        <v>26.283333333333339</v>
      </c>
      <c r="K50" s="563">
        <v>18.86451612903226</v>
      </c>
      <c r="L50" s="563">
        <v>14.876666666666667</v>
      </c>
      <c r="M50" s="563">
        <v>9.4096774193548391</v>
      </c>
    </row>
    <row r="51" spans="1:25" s="348" customFormat="1" ht="12" x14ac:dyDescent="0.2">
      <c r="A51" s="348" t="s">
        <v>1896</v>
      </c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</row>
    <row r="52" spans="1:25" x14ac:dyDescent="0.2">
      <c r="A52" s="186" t="s">
        <v>722</v>
      </c>
    </row>
  </sheetData>
  <pageMargins left="0.78740157480314965" right="0.78740157480314965" top="1.0629921259842521" bottom="1.0629921259842521" header="0.78740157480314965" footer="0.7874015748031496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35"/>
  <sheetViews>
    <sheetView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9.85546875" style="668" customWidth="1"/>
    <col min="2" max="13" width="6" style="1" customWidth="1"/>
    <col min="14" max="16384" width="9.140625" style="1"/>
  </cols>
  <sheetData>
    <row r="1" spans="1:13" ht="14.45" customHeight="1" x14ac:dyDescent="0.25">
      <c r="A1" s="20" t="s">
        <v>1630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3" spans="1:13" s="293" customFormat="1" x14ac:dyDescent="0.2">
      <c r="A3" s="667" t="s">
        <v>50</v>
      </c>
      <c r="B3" s="661" t="s">
        <v>104</v>
      </c>
      <c r="C3" s="661" t="s">
        <v>105</v>
      </c>
      <c r="D3" s="661" t="s">
        <v>106</v>
      </c>
      <c r="E3" s="661" t="s">
        <v>107</v>
      </c>
      <c r="F3" s="661" t="s">
        <v>108</v>
      </c>
      <c r="G3" s="661" t="s">
        <v>109</v>
      </c>
      <c r="H3" s="661" t="s">
        <v>110</v>
      </c>
      <c r="I3" s="661" t="s">
        <v>111</v>
      </c>
      <c r="J3" s="661" t="s">
        <v>116</v>
      </c>
      <c r="K3" s="661" t="s">
        <v>113</v>
      </c>
      <c r="L3" s="661" t="s">
        <v>114</v>
      </c>
      <c r="M3" s="661" t="s">
        <v>115</v>
      </c>
    </row>
    <row r="4" spans="1:13" ht="15" customHeight="1" x14ac:dyDescent="0.2">
      <c r="A4" s="129">
        <v>2008</v>
      </c>
      <c r="B4" s="562">
        <v>-5.0999999999999996</v>
      </c>
      <c r="C4" s="562">
        <v>-4.5999999999999996</v>
      </c>
      <c r="D4" s="562">
        <v>-0.6</v>
      </c>
      <c r="E4" s="562">
        <v>3</v>
      </c>
      <c r="F4" s="562">
        <v>8.3000000000000007</v>
      </c>
      <c r="G4" s="562">
        <v>9.1999999999999993</v>
      </c>
      <c r="H4" s="562">
        <v>12.2</v>
      </c>
      <c r="I4" s="562">
        <v>13.4</v>
      </c>
      <c r="J4" s="562">
        <v>5.2</v>
      </c>
      <c r="K4" s="562">
        <v>4.4000000000000004</v>
      </c>
      <c r="L4" s="562">
        <v>-3.7</v>
      </c>
      <c r="M4" s="562">
        <v>-5</v>
      </c>
    </row>
    <row r="5" spans="1:13" ht="15" customHeight="1" x14ac:dyDescent="0.2">
      <c r="A5" s="130">
        <v>2009</v>
      </c>
      <c r="B5" s="563">
        <v>-7.6</v>
      </c>
      <c r="C5" s="563">
        <v>-5.0999999999999996</v>
      </c>
      <c r="D5" s="563">
        <v>-2</v>
      </c>
      <c r="E5" s="563">
        <v>5.9</v>
      </c>
      <c r="F5" s="563">
        <v>9</v>
      </c>
      <c r="G5" s="563">
        <v>9.4</v>
      </c>
      <c r="H5" s="563">
        <v>12.3</v>
      </c>
      <c r="I5" s="563">
        <v>13.1</v>
      </c>
      <c r="J5" s="563">
        <v>10.199999999999999</v>
      </c>
      <c r="K5" s="563">
        <v>0.8</v>
      </c>
      <c r="L5" s="563">
        <v>1.5</v>
      </c>
      <c r="M5" s="563">
        <v>-12.4</v>
      </c>
    </row>
    <row r="6" spans="1:13" ht="15" customHeight="1" x14ac:dyDescent="0.2">
      <c r="A6" s="130">
        <v>2010</v>
      </c>
      <c r="B6" s="563">
        <v>-5.9</v>
      </c>
      <c r="C6" s="563">
        <v>-5.6</v>
      </c>
      <c r="D6" s="563">
        <v>-3.3</v>
      </c>
      <c r="E6" s="563">
        <v>2.6</v>
      </c>
      <c r="F6" s="563">
        <v>7</v>
      </c>
      <c r="G6" s="563">
        <v>10</v>
      </c>
      <c r="H6" s="563">
        <v>14</v>
      </c>
      <c r="I6" s="563">
        <v>8.9</v>
      </c>
      <c r="J6" s="563">
        <v>9.6999999999999993</v>
      </c>
      <c r="K6" s="563">
        <v>0.5</v>
      </c>
      <c r="L6" s="563">
        <v>0.3</v>
      </c>
      <c r="M6" s="563">
        <v>-7.2</v>
      </c>
    </row>
    <row r="7" spans="1:13" ht="15" customHeight="1" x14ac:dyDescent="0.2">
      <c r="A7" s="130">
        <v>2011</v>
      </c>
      <c r="B7" s="563">
        <v>-5.9</v>
      </c>
      <c r="C7" s="563">
        <v>-4.5999999999999996</v>
      </c>
      <c r="D7" s="563">
        <v>-3.2</v>
      </c>
      <c r="E7" s="563">
        <v>4.5</v>
      </c>
      <c r="F7" s="563">
        <v>7.5</v>
      </c>
      <c r="G7" s="563">
        <v>13</v>
      </c>
      <c r="H7" s="563">
        <v>11.2</v>
      </c>
      <c r="I7" s="563">
        <v>12.7</v>
      </c>
      <c r="J7" s="563">
        <v>12</v>
      </c>
      <c r="K7" s="563">
        <v>1.3</v>
      </c>
      <c r="L7" s="563">
        <v>-3</v>
      </c>
      <c r="M7" s="563">
        <v>-4.8</v>
      </c>
    </row>
    <row r="8" spans="1:13" ht="15" customHeight="1" x14ac:dyDescent="0.2">
      <c r="A8" s="130">
        <v>2012</v>
      </c>
      <c r="B8" s="563">
        <v>-6.5</v>
      </c>
      <c r="C8" s="563">
        <v>-9</v>
      </c>
      <c r="D8" s="563">
        <v>-0.2</v>
      </c>
      <c r="E8" s="563">
        <v>-0.5</v>
      </c>
      <c r="F8" s="563">
        <v>4.0999999999999996</v>
      </c>
      <c r="G8" s="563">
        <v>11.4</v>
      </c>
      <c r="H8" s="563">
        <v>15.8</v>
      </c>
      <c r="I8" s="563">
        <v>11.3</v>
      </c>
      <c r="J8" s="563">
        <v>9.4</v>
      </c>
      <c r="K8" s="563">
        <v>1.4</v>
      </c>
      <c r="L8" s="563">
        <v>0.3</v>
      </c>
      <c r="M8" s="563">
        <v>-6.2</v>
      </c>
    </row>
    <row r="9" spans="1:13" ht="15" customHeight="1" x14ac:dyDescent="0.2">
      <c r="A9" s="130">
        <v>2013</v>
      </c>
      <c r="B9" s="563">
        <v>-3.3</v>
      </c>
      <c r="C9" s="563">
        <v>-4.8</v>
      </c>
      <c r="D9" s="563">
        <v>-1.4</v>
      </c>
      <c r="E9" s="563">
        <v>5.2</v>
      </c>
      <c r="F9" s="563">
        <v>7.5</v>
      </c>
      <c r="G9" s="563">
        <v>10.1</v>
      </c>
      <c r="H9" s="563">
        <v>16.2</v>
      </c>
      <c r="I9" s="563">
        <v>13.9</v>
      </c>
      <c r="J9" s="563">
        <v>10</v>
      </c>
      <c r="K9" s="563">
        <v>5.6</v>
      </c>
      <c r="L9" s="563">
        <v>-3.3</v>
      </c>
      <c r="M9" s="563">
        <v>-3.7</v>
      </c>
    </row>
    <row r="10" spans="1:13" ht="15" customHeight="1" x14ac:dyDescent="0.2">
      <c r="A10" s="130">
        <v>2014</v>
      </c>
      <c r="B10" s="563">
        <v>-0.4</v>
      </c>
      <c r="C10" s="563">
        <v>0.9</v>
      </c>
      <c r="D10" s="563">
        <v>2.6</v>
      </c>
      <c r="E10" s="563">
        <v>3.7</v>
      </c>
      <c r="F10" s="563">
        <v>6.3</v>
      </c>
      <c r="G10" s="563">
        <v>12.3</v>
      </c>
      <c r="H10" s="563">
        <v>13.4</v>
      </c>
      <c r="I10" s="563">
        <v>10.9</v>
      </c>
      <c r="J10" s="563">
        <v>8.8000000000000007</v>
      </c>
      <c r="K10" s="563">
        <v>1.8</v>
      </c>
      <c r="L10" s="563">
        <v>2</v>
      </c>
      <c r="M10" s="563">
        <v>-5.0999999999999996</v>
      </c>
    </row>
    <row r="11" spans="1:13" ht="15" customHeight="1" x14ac:dyDescent="0.2">
      <c r="A11" s="130">
        <v>2015</v>
      </c>
      <c r="B11" s="563">
        <v>-4.2</v>
      </c>
      <c r="C11" s="563">
        <v>-4.3</v>
      </c>
      <c r="D11" s="563">
        <v>-0.1</v>
      </c>
      <c r="E11" s="563">
        <v>1.2</v>
      </c>
      <c r="F11" s="563">
        <v>10.4</v>
      </c>
      <c r="G11" s="563">
        <v>13.3</v>
      </c>
      <c r="H11" s="563">
        <v>16.8</v>
      </c>
      <c r="I11" s="563">
        <v>13.2</v>
      </c>
      <c r="J11" s="563">
        <v>8</v>
      </c>
      <c r="K11" s="563">
        <v>3.2</v>
      </c>
      <c r="L11" s="563">
        <v>-2.5</v>
      </c>
      <c r="M11" s="563">
        <v>-3.6</v>
      </c>
    </row>
    <row r="12" spans="1:13" ht="15" customHeight="1" x14ac:dyDescent="0.2">
      <c r="A12" s="130">
        <v>2016</v>
      </c>
      <c r="B12" s="563">
        <v>-6.4</v>
      </c>
      <c r="C12" s="563">
        <v>-0.7</v>
      </c>
      <c r="D12" s="563">
        <v>0.5</v>
      </c>
      <c r="E12" s="563">
        <v>3.7</v>
      </c>
      <c r="F12" s="563">
        <v>7.1</v>
      </c>
      <c r="G12" s="563">
        <v>12.4</v>
      </c>
      <c r="H12" s="563">
        <v>11.9</v>
      </c>
      <c r="I12" s="563">
        <v>13.1</v>
      </c>
      <c r="J12" s="563">
        <v>10.8</v>
      </c>
      <c r="K12" s="563">
        <v>2.6</v>
      </c>
      <c r="L12" s="563">
        <v>-3.6</v>
      </c>
      <c r="M12" s="563">
        <v>-4.4000000000000004</v>
      </c>
    </row>
    <row r="13" spans="1:13" ht="15" customHeight="1" x14ac:dyDescent="0.2">
      <c r="A13" s="130">
        <v>2017</v>
      </c>
      <c r="B13" s="563">
        <v>-9.1</v>
      </c>
      <c r="C13" s="563">
        <v>-2.2999999999999998</v>
      </c>
      <c r="D13" s="563">
        <v>1.1000000000000001</v>
      </c>
      <c r="E13" s="563">
        <v>1.9</v>
      </c>
      <c r="F13" s="563">
        <v>7.9</v>
      </c>
      <c r="G13" s="563">
        <v>9.9</v>
      </c>
      <c r="H13" s="563">
        <v>12.4</v>
      </c>
      <c r="I13" s="563">
        <v>13.4</v>
      </c>
      <c r="J13" s="563">
        <v>6.6</v>
      </c>
      <c r="K13" s="563">
        <v>3.4</v>
      </c>
      <c r="L13" s="563">
        <v>-2.7</v>
      </c>
      <c r="M13" s="563">
        <v>-5</v>
      </c>
    </row>
    <row r="14" spans="1:13" ht="15" customHeight="1" x14ac:dyDescent="0.2">
      <c r="A14" s="130">
        <v>2018</v>
      </c>
      <c r="B14" s="563">
        <v>-2.4</v>
      </c>
      <c r="C14" s="563">
        <v>-7.5</v>
      </c>
      <c r="D14" s="563">
        <v>-3.9</v>
      </c>
      <c r="E14" s="563">
        <v>3.3</v>
      </c>
      <c r="F14" s="563">
        <v>9.5</v>
      </c>
      <c r="G14" s="563">
        <v>12.5</v>
      </c>
      <c r="H14" s="563">
        <v>16.399999999999999</v>
      </c>
      <c r="I14" s="563">
        <v>9.8000000000000007</v>
      </c>
      <c r="J14" s="563">
        <v>5.3</v>
      </c>
      <c r="K14" s="563">
        <v>3.9</v>
      </c>
      <c r="L14" s="563">
        <v>-2.2000000000000002</v>
      </c>
      <c r="M14" s="563">
        <v>-4.4000000000000004</v>
      </c>
    </row>
    <row r="15" spans="1:13" ht="15" customHeight="1" x14ac:dyDescent="0.2">
      <c r="A15" s="130">
        <v>2019</v>
      </c>
      <c r="B15" s="563">
        <v>-4.8</v>
      </c>
      <c r="C15" s="563">
        <v>-3.6</v>
      </c>
      <c r="D15" s="563">
        <v>-0.5</v>
      </c>
      <c r="E15" s="563">
        <v>5.8</v>
      </c>
      <c r="F15" s="563">
        <v>6.4</v>
      </c>
      <c r="G15" s="563">
        <v>12.1</v>
      </c>
      <c r="H15" s="563">
        <v>13.9</v>
      </c>
      <c r="I15" s="563">
        <v>15.6</v>
      </c>
      <c r="J15" s="563">
        <v>8.1999999999999993</v>
      </c>
      <c r="K15" s="563">
        <v>4.5</v>
      </c>
      <c r="L15" s="563">
        <v>1.6</v>
      </c>
      <c r="M15" s="563">
        <v>-4.0999999999999996</v>
      </c>
    </row>
    <row r="16" spans="1:13" ht="15" customHeight="1" x14ac:dyDescent="0.2">
      <c r="A16" s="130" t="s">
        <v>1378</v>
      </c>
      <c r="B16" s="563">
        <v>-4.3</v>
      </c>
      <c r="C16" s="563">
        <v>-2.2000000000000002</v>
      </c>
      <c r="D16" s="563">
        <v>-1.5</v>
      </c>
      <c r="E16" s="563">
        <v>-0.9</v>
      </c>
      <c r="F16" s="563">
        <v>8.3000000000000007</v>
      </c>
      <c r="G16" s="563">
        <v>11</v>
      </c>
      <c r="H16" s="563">
        <v>14.2</v>
      </c>
      <c r="I16" s="563">
        <v>13.9</v>
      </c>
      <c r="J16" s="563">
        <v>7.6</v>
      </c>
      <c r="K16" s="563">
        <v>4.2</v>
      </c>
      <c r="L16" s="563">
        <v>-2.2000000000000002</v>
      </c>
      <c r="M16" s="563">
        <v>-3</v>
      </c>
    </row>
    <row r="18" spans="1:13" ht="14.45" customHeight="1" x14ac:dyDescent="0.25">
      <c r="A18" s="20" t="s">
        <v>1631</v>
      </c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</row>
    <row r="19" spans="1:13" x14ac:dyDescent="0.2">
      <c r="A19" s="379"/>
    </row>
    <row r="20" spans="1:13" x14ac:dyDescent="0.2">
      <c r="A20" s="667" t="s">
        <v>50</v>
      </c>
      <c r="B20" s="661" t="s">
        <v>729</v>
      </c>
      <c r="C20" s="661" t="s">
        <v>730</v>
      </c>
      <c r="D20" s="661" t="s">
        <v>723</v>
      </c>
      <c r="E20" s="661" t="s">
        <v>724</v>
      </c>
      <c r="F20" s="661" t="s">
        <v>725</v>
      </c>
      <c r="G20" s="661" t="s">
        <v>726</v>
      </c>
      <c r="H20" s="661" t="s">
        <v>727</v>
      </c>
      <c r="I20" s="661" t="s">
        <v>728</v>
      </c>
      <c r="J20" s="661" t="s">
        <v>732</v>
      </c>
      <c r="K20" s="661" t="s">
        <v>731</v>
      </c>
      <c r="L20" s="661" t="s">
        <v>733</v>
      </c>
      <c r="M20" s="661" t="s">
        <v>734</v>
      </c>
    </row>
    <row r="21" spans="1:13" ht="15" customHeight="1" x14ac:dyDescent="0.2">
      <c r="A21" s="129">
        <v>2008</v>
      </c>
      <c r="B21" s="562">
        <v>14.2</v>
      </c>
      <c r="C21" s="562">
        <v>16.7</v>
      </c>
      <c r="D21" s="562">
        <v>19.5</v>
      </c>
      <c r="E21" s="562">
        <v>22.6</v>
      </c>
      <c r="F21" s="562">
        <v>32.700000000000003</v>
      </c>
      <c r="G21" s="562">
        <v>34.799999999999997</v>
      </c>
      <c r="H21" s="562">
        <v>33.200000000000003</v>
      </c>
      <c r="I21" s="562">
        <v>33.4</v>
      </c>
      <c r="J21" s="562">
        <v>31.1</v>
      </c>
      <c r="K21" s="562">
        <v>26.5</v>
      </c>
      <c r="L21" s="562">
        <v>21</v>
      </c>
      <c r="M21" s="562">
        <v>12.5</v>
      </c>
    </row>
    <row r="22" spans="1:13" ht="15" customHeight="1" x14ac:dyDescent="0.2">
      <c r="A22" s="130">
        <v>2009</v>
      </c>
      <c r="B22" s="563">
        <v>12.3</v>
      </c>
      <c r="C22" s="563">
        <v>13.6</v>
      </c>
      <c r="D22" s="563">
        <v>17.7</v>
      </c>
      <c r="E22" s="563">
        <v>25.9</v>
      </c>
      <c r="F22" s="563">
        <v>34</v>
      </c>
      <c r="G22" s="563">
        <v>31.6</v>
      </c>
      <c r="H22" s="563">
        <v>34.6</v>
      </c>
      <c r="I22" s="563">
        <v>35.200000000000003</v>
      </c>
      <c r="J22" s="563">
        <v>31.9</v>
      </c>
      <c r="K22" s="563">
        <v>25.2</v>
      </c>
      <c r="L22" s="563">
        <v>16.100000000000001</v>
      </c>
      <c r="M22" s="563">
        <v>13.8</v>
      </c>
    </row>
    <row r="23" spans="1:13" ht="15" customHeight="1" x14ac:dyDescent="0.2">
      <c r="A23" s="130">
        <v>2010</v>
      </c>
      <c r="B23" s="563">
        <v>9.4</v>
      </c>
      <c r="C23" s="563">
        <v>14.5</v>
      </c>
      <c r="D23" s="563">
        <v>21</v>
      </c>
      <c r="E23" s="563">
        <v>27.3</v>
      </c>
      <c r="F23" s="563">
        <v>28</v>
      </c>
      <c r="G23" s="563">
        <v>32.700000000000003</v>
      </c>
      <c r="H23" s="563">
        <v>36.700000000000003</v>
      </c>
      <c r="I23" s="563">
        <v>32.200000000000003</v>
      </c>
      <c r="J23" s="563">
        <v>27.5</v>
      </c>
      <c r="K23" s="563">
        <v>24.7</v>
      </c>
      <c r="L23" s="563">
        <v>18.899999999999999</v>
      </c>
      <c r="M23" s="563">
        <v>14.1</v>
      </c>
    </row>
    <row r="24" spans="1:13" ht="15" customHeight="1" x14ac:dyDescent="0.2">
      <c r="A24" s="130">
        <v>2011</v>
      </c>
      <c r="B24" s="563">
        <v>11.5</v>
      </c>
      <c r="C24" s="563">
        <v>16.2</v>
      </c>
      <c r="D24" s="563">
        <v>21.6</v>
      </c>
      <c r="E24" s="563">
        <v>30.3</v>
      </c>
      <c r="F24" s="563">
        <v>32.1</v>
      </c>
      <c r="G24" s="563">
        <v>31.8</v>
      </c>
      <c r="H24" s="563">
        <v>34.5</v>
      </c>
      <c r="I24" s="563">
        <v>37.299999999999997</v>
      </c>
      <c r="J24" s="563">
        <v>32.4</v>
      </c>
      <c r="K24" s="563">
        <v>29.5</v>
      </c>
      <c r="L24" s="563">
        <v>18.8</v>
      </c>
      <c r="M24" s="563">
        <v>12.7</v>
      </c>
    </row>
    <row r="25" spans="1:13" ht="15" customHeight="1" x14ac:dyDescent="0.2">
      <c r="A25" s="130">
        <v>2012</v>
      </c>
      <c r="B25" s="563">
        <v>12.8</v>
      </c>
      <c r="C25" s="563">
        <v>18.2</v>
      </c>
      <c r="D25" s="563">
        <v>25.2</v>
      </c>
      <c r="E25" s="563">
        <v>29.9</v>
      </c>
      <c r="F25" s="563">
        <v>32</v>
      </c>
      <c r="G25" s="563">
        <v>34.6</v>
      </c>
      <c r="H25" s="563">
        <v>37</v>
      </c>
      <c r="I25" s="563">
        <v>37.1</v>
      </c>
      <c r="J25" s="563">
        <v>32.299999999999997</v>
      </c>
      <c r="K25" s="563">
        <v>26.3</v>
      </c>
      <c r="L25" s="563">
        <v>19.399999999999999</v>
      </c>
      <c r="M25" s="563">
        <v>12.3</v>
      </c>
    </row>
    <row r="26" spans="1:13" ht="15" customHeight="1" x14ac:dyDescent="0.2">
      <c r="A26" s="130">
        <v>2013</v>
      </c>
      <c r="B26" s="563">
        <v>13.2</v>
      </c>
      <c r="C26" s="563">
        <v>14.7</v>
      </c>
      <c r="D26" s="563">
        <v>17.899999999999999</v>
      </c>
      <c r="E26" s="563">
        <v>27</v>
      </c>
      <c r="F26" s="563">
        <v>28.4</v>
      </c>
      <c r="G26" s="563">
        <v>34.9</v>
      </c>
      <c r="H26" s="563">
        <v>35.299999999999997</v>
      </c>
      <c r="I26" s="563">
        <v>37.4</v>
      </c>
      <c r="J26" s="563">
        <v>29.9</v>
      </c>
      <c r="K26" s="563">
        <v>21.9</v>
      </c>
      <c r="L26" s="563">
        <v>20.2</v>
      </c>
      <c r="M26" s="563">
        <v>14.2</v>
      </c>
    </row>
    <row r="27" spans="1:13" ht="15" customHeight="1" x14ac:dyDescent="0.2">
      <c r="A27" s="130">
        <v>2014</v>
      </c>
      <c r="B27" s="563">
        <v>15.4</v>
      </c>
      <c r="C27" s="563">
        <v>15.7</v>
      </c>
      <c r="D27" s="563">
        <v>22</v>
      </c>
      <c r="E27" s="563">
        <v>26.2</v>
      </c>
      <c r="F27" s="563">
        <v>28.4</v>
      </c>
      <c r="G27" s="563">
        <v>36.700000000000003</v>
      </c>
      <c r="H27" s="563">
        <v>32.9</v>
      </c>
      <c r="I27" s="563">
        <v>30.6</v>
      </c>
      <c r="J27" s="563">
        <v>28.7</v>
      </c>
      <c r="K27" s="563">
        <v>25.3</v>
      </c>
      <c r="L27" s="563">
        <v>20.399999999999999</v>
      </c>
      <c r="M27" s="563">
        <v>14.5</v>
      </c>
    </row>
    <row r="28" spans="1:13" ht="15" customHeight="1" x14ac:dyDescent="0.2">
      <c r="A28" s="130">
        <v>2015</v>
      </c>
      <c r="B28" s="563">
        <v>14.4</v>
      </c>
      <c r="C28" s="563">
        <v>15.4</v>
      </c>
      <c r="D28" s="563">
        <v>18.100000000000001</v>
      </c>
      <c r="E28" s="563">
        <v>24.8</v>
      </c>
      <c r="F28" s="563">
        <v>28.6</v>
      </c>
      <c r="G28" s="563">
        <v>34.799999999999997</v>
      </c>
      <c r="H28" s="563">
        <v>38.1</v>
      </c>
      <c r="I28" s="563">
        <v>36.700000000000003</v>
      </c>
      <c r="J28" s="563">
        <v>31.4</v>
      </c>
      <c r="K28" s="563">
        <v>23.9</v>
      </c>
      <c r="L28" s="563">
        <v>21.8</v>
      </c>
      <c r="M28" s="563">
        <v>13.1</v>
      </c>
    </row>
    <row r="29" spans="1:13" ht="15" customHeight="1" x14ac:dyDescent="0.2">
      <c r="A29" s="130">
        <v>2016</v>
      </c>
      <c r="B29" s="563">
        <v>11.8</v>
      </c>
      <c r="C29" s="563">
        <v>15.2</v>
      </c>
      <c r="D29" s="563">
        <v>18.100000000000001</v>
      </c>
      <c r="E29" s="563">
        <v>23.1</v>
      </c>
      <c r="F29" s="563">
        <v>28.8</v>
      </c>
      <c r="G29" s="563">
        <v>35.799999999999997</v>
      </c>
      <c r="H29" s="563">
        <v>34.4</v>
      </c>
      <c r="I29" s="563">
        <v>33.1</v>
      </c>
      <c r="J29" s="563">
        <v>33.1</v>
      </c>
      <c r="K29" s="563">
        <v>24.5</v>
      </c>
      <c r="L29" s="563">
        <v>17.3</v>
      </c>
      <c r="M29" s="563">
        <v>16</v>
      </c>
    </row>
    <row r="30" spans="1:13" ht="15" customHeight="1" x14ac:dyDescent="0.2">
      <c r="A30" s="130">
        <v>2017</v>
      </c>
      <c r="B30" s="563">
        <v>11.8</v>
      </c>
      <c r="C30" s="563">
        <v>17.399999999999999</v>
      </c>
      <c r="D30" s="563">
        <v>24.8</v>
      </c>
      <c r="E30" s="563">
        <v>26.1</v>
      </c>
      <c r="F30" s="563">
        <v>29.9</v>
      </c>
      <c r="G30" s="563">
        <v>33.700000000000003</v>
      </c>
      <c r="H30" s="563">
        <v>34</v>
      </c>
      <c r="I30" s="563">
        <v>36.6</v>
      </c>
      <c r="J30" s="563">
        <v>26.2</v>
      </c>
      <c r="K30" s="563">
        <v>25.2</v>
      </c>
      <c r="L30" s="563">
        <v>18.5</v>
      </c>
      <c r="M30" s="563">
        <v>14.9</v>
      </c>
    </row>
    <row r="31" spans="1:13" ht="15" customHeight="1" x14ac:dyDescent="0.2">
      <c r="A31" s="130">
        <v>2018</v>
      </c>
      <c r="B31" s="563">
        <v>13.5</v>
      </c>
      <c r="C31" s="563">
        <v>11.3</v>
      </c>
      <c r="D31" s="563">
        <v>15.7</v>
      </c>
      <c r="E31" s="563">
        <v>29.2</v>
      </c>
      <c r="F31" s="563">
        <v>31.1</v>
      </c>
      <c r="G31" s="563">
        <v>32.1</v>
      </c>
      <c r="H31" s="563">
        <v>35.299999999999997</v>
      </c>
      <c r="I31" s="563">
        <v>36.1</v>
      </c>
      <c r="J31" s="563">
        <v>31.2</v>
      </c>
      <c r="K31" s="563">
        <v>25.3</v>
      </c>
      <c r="L31" s="563">
        <v>22.1</v>
      </c>
      <c r="M31" s="563">
        <v>13.3</v>
      </c>
    </row>
    <row r="32" spans="1:13" ht="15" customHeight="1" x14ac:dyDescent="0.2">
      <c r="A32" s="130">
        <v>2019</v>
      </c>
      <c r="B32" s="563">
        <v>11.4</v>
      </c>
      <c r="C32" s="563">
        <v>22.2</v>
      </c>
      <c r="D32" s="563">
        <v>23.9</v>
      </c>
      <c r="E32" s="563">
        <v>24.8</v>
      </c>
      <c r="F32" s="563">
        <v>26</v>
      </c>
      <c r="G32" s="563">
        <v>37.4</v>
      </c>
      <c r="H32" s="563">
        <v>35.799999999999997</v>
      </c>
      <c r="I32" s="563">
        <v>33.6</v>
      </c>
      <c r="J32" s="563">
        <v>33.1</v>
      </c>
      <c r="K32" s="563">
        <v>24.7</v>
      </c>
      <c r="L32" s="563">
        <v>20.5</v>
      </c>
      <c r="M32" s="563">
        <v>14.9</v>
      </c>
    </row>
    <row r="33" spans="1:25" ht="15" customHeight="1" x14ac:dyDescent="0.2">
      <c r="A33" s="130" t="s">
        <v>1378</v>
      </c>
      <c r="B33" s="563">
        <v>13.9</v>
      </c>
      <c r="C33" s="563">
        <v>15.4</v>
      </c>
      <c r="D33" s="563">
        <v>22.1</v>
      </c>
      <c r="E33" s="563">
        <v>26.2</v>
      </c>
      <c r="F33" s="563">
        <v>27.3</v>
      </c>
      <c r="G33" s="563">
        <v>31.6</v>
      </c>
      <c r="H33" s="563">
        <v>35.4</v>
      </c>
      <c r="I33" s="563">
        <v>35.299999999999997</v>
      </c>
      <c r="J33" s="563">
        <v>31.7</v>
      </c>
      <c r="K33" s="563">
        <v>21.9</v>
      </c>
      <c r="L33" s="563">
        <v>20.7</v>
      </c>
      <c r="M33" s="563">
        <v>15.6</v>
      </c>
    </row>
    <row r="34" spans="1:25" s="348" customFormat="1" ht="12" x14ac:dyDescent="0.2">
      <c r="A34" s="348" t="s">
        <v>1896</v>
      </c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</row>
    <row r="35" spans="1:25" s="22" customFormat="1" x14ac:dyDescent="0.2">
      <c r="A35" s="186" t="s">
        <v>722</v>
      </c>
    </row>
  </sheetData>
  <pageMargins left="0.78740157480314965" right="0.78740157480314965" top="1.0629921259842521" bottom="1.0629921259842521" header="0.78740157480314965" footer="0.78740157480314965"/>
  <pageSetup paperSize="9" orientation="portrait" r:id="rId1"/>
  <headerFooter differentOddEven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67"/>
  <sheetViews>
    <sheetView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6.140625" style="29" customWidth="1"/>
    <col min="2" max="13" width="6.5703125" style="28" customWidth="1"/>
    <col min="14" max="1025" width="11.5703125" style="28"/>
    <col min="1026" max="16384" width="9.140625" style="28"/>
  </cols>
  <sheetData>
    <row r="1" spans="1:14" s="1" customFormat="1" ht="14.45" customHeight="1" x14ac:dyDescent="0.25">
      <c r="A1" s="20" t="s">
        <v>1632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1" customFormat="1" x14ac:dyDescent="0.2">
      <c r="A2" s="668"/>
    </row>
    <row r="3" spans="1:14" s="1" customFormat="1" x14ac:dyDescent="0.2">
      <c r="A3" s="667" t="s">
        <v>50</v>
      </c>
      <c r="B3" s="661" t="s">
        <v>729</v>
      </c>
      <c r="C3" s="661" t="s">
        <v>730</v>
      </c>
      <c r="D3" s="661" t="s">
        <v>723</v>
      </c>
      <c r="E3" s="661" t="s">
        <v>724</v>
      </c>
      <c r="F3" s="661" t="s">
        <v>725</v>
      </c>
      <c r="G3" s="661" t="s">
        <v>726</v>
      </c>
      <c r="H3" s="661" t="s">
        <v>727</v>
      </c>
      <c r="I3" s="661" t="s">
        <v>728</v>
      </c>
      <c r="J3" s="661" t="s">
        <v>732</v>
      </c>
      <c r="K3" s="661" t="s">
        <v>731</v>
      </c>
      <c r="L3" s="661" t="s">
        <v>733</v>
      </c>
      <c r="M3" s="661" t="s">
        <v>734</v>
      </c>
      <c r="N3" s="9"/>
    </row>
    <row r="4" spans="1:14" s="1" customFormat="1" ht="14.25" customHeight="1" x14ac:dyDescent="0.2">
      <c r="A4" s="129">
        <v>2015</v>
      </c>
      <c r="B4" s="562">
        <v>4.5483870967741939</v>
      </c>
      <c r="C4" s="562">
        <v>7.3571428571428568</v>
      </c>
      <c r="D4" s="562">
        <v>7.258064516129032</v>
      </c>
      <c r="E4" s="562">
        <v>6.6</v>
      </c>
      <c r="F4" s="562">
        <v>6.5483870967741939</v>
      </c>
      <c r="G4" s="562">
        <v>6</v>
      </c>
      <c r="H4" s="562">
        <v>6.612903225806452</v>
      </c>
      <c r="I4" s="562">
        <v>5.838709677419355</v>
      </c>
      <c r="J4" s="562">
        <v>6.3666666666666663</v>
      </c>
      <c r="K4" s="562">
        <v>5.612903225806452</v>
      </c>
      <c r="L4" s="562">
        <v>3.8666666666666667</v>
      </c>
      <c r="M4" s="562">
        <v>2.967741935483871</v>
      </c>
      <c r="N4" s="3"/>
    </row>
    <row r="5" spans="1:14" s="1" customFormat="1" ht="14.25" customHeight="1" x14ac:dyDescent="0.2">
      <c r="A5" s="130">
        <v>2016</v>
      </c>
      <c r="B5" s="563">
        <v>3.903225806451613</v>
      </c>
      <c r="C5" s="563">
        <v>7.6551724137931032</v>
      </c>
      <c r="D5" s="563">
        <v>7.806451612903226</v>
      </c>
      <c r="E5" s="563">
        <v>6.3</v>
      </c>
      <c r="F5" s="563">
        <v>5.935483870967742</v>
      </c>
      <c r="G5" s="563">
        <v>6.1</v>
      </c>
      <c r="H5" s="563">
        <v>5.67741935483871</v>
      </c>
      <c r="I5" s="563">
        <v>5.8214285714285712</v>
      </c>
      <c r="J5" s="563">
        <v>5.3</v>
      </c>
      <c r="K5" s="563">
        <v>5.7058823529411766</v>
      </c>
      <c r="L5" s="563">
        <v>5</v>
      </c>
      <c r="M5" s="563">
        <v>4</v>
      </c>
      <c r="N5" s="3"/>
    </row>
    <row r="6" spans="1:14" s="1" customFormat="1" ht="14.25" customHeight="1" x14ac:dyDescent="0.2">
      <c r="A6" s="130">
        <v>2017</v>
      </c>
      <c r="B6" s="563">
        <v>6.4838709677419351</v>
      </c>
      <c r="C6" s="563">
        <v>5.3571428571428568</v>
      </c>
      <c r="D6" s="563">
        <v>5.580645161290323</v>
      </c>
      <c r="E6" s="563">
        <v>6.333333333333333</v>
      </c>
      <c r="F6" s="563">
        <v>5.4838709677419351</v>
      </c>
      <c r="G6" s="563">
        <v>5.9655172413793105</v>
      </c>
      <c r="H6" s="563">
        <v>5.838709677419355</v>
      </c>
      <c r="I6" s="563">
        <v>5.774193548387097</v>
      </c>
      <c r="J6" s="563">
        <v>6.5333333333333332</v>
      </c>
      <c r="K6" s="563">
        <v>4.129032258064516</v>
      </c>
      <c r="L6" s="563">
        <v>6.166666666666667</v>
      </c>
      <c r="M6" s="563">
        <v>4.806451612903226</v>
      </c>
      <c r="N6" s="3"/>
    </row>
    <row r="7" spans="1:14" s="1" customFormat="1" ht="14.25" customHeight="1" x14ac:dyDescent="0.2">
      <c r="A7" s="130">
        <v>2018</v>
      </c>
      <c r="B7" s="563">
        <v>4.5161290322580649</v>
      </c>
      <c r="C7" s="563">
        <v>8.1428571428571423</v>
      </c>
      <c r="D7" s="563">
        <v>6.709677419354839</v>
      </c>
      <c r="E7" s="563">
        <v>6.0666666666666664</v>
      </c>
      <c r="F7" s="563">
        <v>6.645161290322581</v>
      </c>
      <c r="G7" s="563">
        <v>6.0666666666666664</v>
      </c>
      <c r="H7" s="563">
        <v>6.161290322580645</v>
      </c>
      <c r="I7" s="563">
        <v>6.903225806451613</v>
      </c>
      <c r="J7" s="563">
        <v>5.333333333333333</v>
      </c>
      <c r="K7" s="563">
        <v>6.32258064516129</v>
      </c>
      <c r="L7" s="563">
        <v>5.5</v>
      </c>
      <c r="M7" s="563">
        <v>4.387096774193548</v>
      </c>
      <c r="N7" s="3"/>
    </row>
    <row r="8" spans="1:14" s="1" customFormat="1" ht="14.25" customHeight="1" x14ac:dyDescent="0.2">
      <c r="A8" s="130">
        <v>2019</v>
      </c>
      <c r="B8" s="563">
        <v>5.645161290322581</v>
      </c>
      <c r="C8" s="563">
        <v>4.8571428571428568</v>
      </c>
      <c r="D8" s="563">
        <v>6.4838709677419351</v>
      </c>
      <c r="E8" s="563">
        <v>6.8571428571428568</v>
      </c>
      <c r="F8" s="563" t="s">
        <v>586</v>
      </c>
      <c r="G8" s="563" t="s">
        <v>586</v>
      </c>
      <c r="H8" s="563" t="s">
        <v>586</v>
      </c>
      <c r="I8" s="563" t="s">
        <v>586</v>
      </c>
      <c r="J8" s="563">
        <v>5.833333333333333</v>
      </c>
      <c r="K8" s="563">
        <v>5.3793103448275863</v>
      </c>
      <c r="L8" s="563">
        <v>6.7222222222222223</v>
      </c>
      <c r="M8" s="563">
        <v>5.4516129032258061</v>
      </c>
      <c r="N8" s="3"/>
    </row>
    <row r="9" spans="1:14" s="1" customFormat="1" ht="14.25" customHeight="1" x14ac:dyDescent="0.2">
      <c r="A9" s="130">
        <v>2020</v>
      </c>
      <c r="B9" s="563">
        <v>4.193548387096774</v>
      </c>
      <c r="C9" s="563">
        <v>5.6896551724137927</v>
      </c>
      <c r="D9" s="563">
        <v>8.5161290322580641</v>
      </c>
      <c r="E9" s="563">
        <v>7.5666666666666664</v>
      </c>
      <c r="F9" s="563">
        <v>7.419354838709677</v>
      </c>
      <c r="G9" s="563">
        <v>6.9</v>
      </c>
      <c r="H9" s="563">
        <v>6.193548387096774</v>
      </c>
      <c r="I9" s="563">
        <v>6.5333333333333332</v>
      </c>
      <c r="J9" s="563">
        <v>6.5</v>
      </c>
      <c r="K9" s="563" t="s">
        <v>586</v>
      </c>
      <c r="L9" s="563" t="s">
        <v>586</v>
      </c>
      <c r="M9" s="563" t="s">
        <v>586</v>
      </c>
      <c r="N9" s="3"/>
    </row>
    <row r="10" spans="1:14" s="1" customFormat="1" ht="14.25" customHeight="1" x14ac:dyDescent="0.2">
      <c r="A10" s="66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22" customFormat="1" ht="14.45" customHeight="1" x14ac:dyDescent="0.25">
      <c r="A11" s="119" t="s">
        <v>1633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</row>
    <row r="13" spans="1:14" x14ac:dyDescent="0.2">
      <c r="A13" s="667" t="s">
        <v>50</v>
      </c>
      <c r="B13" s="661" t="s">
        <v>729</v>
      </c>
      <c r="C13" s="661" t="s">
        <v>730</v>
      </c>
      <c r="D13" s="661" t="s">
        <v>723</v>
      </c>
      <c r="E13" s="661" t="s">
        <v>724</v>
      </c>
      <c r="F13" s="661" t="s">
        <v>725</v>
      </c>
      <c r="G13" s="661" t="s">
        <v>726</v>
      </c>
      <c r="H13" s="661" t="s">
        <v>727</v>
      </c>
      <c r="I13" s="661" t="s">
        <v>728</v>
      </c>
      <c r="J13" s="661" t="s">
        <v>732</v>
      </c>
      <c r="K13" s="661" t="s">
        <v>731</v>
      </c>
      <c r="L13" s="661" t="s">
        <v>733</v>
      </c>
      <c r="M13" s="661" t="s">
        <v>734</v>
      </c>
      <c r="N13" s="31"/>
    </row>
    <row r="14" spans="1:14" ht="14.25" customHeight="1" x14ac:dyDescent="0.2">
      <c r="A14" s="663">
        <v>2015</v>
      </c>
      <c r="B14" s="666">
        <v>40</v>
      </c>
      <c r="C14" s="666">
        <v>63</v>
      </c>
      <c r="D14" s="666">
        <v>58</v>
      </c>
      <c r="E14" s="666">
        <v>53</v>
      </c>
      <c r="F14" s="666">
        <v>45</v>
      </c>
      <c r="G14" s="666">
        <v>59</v>
      </c>
      <c r="H14" s="666">
        <v>50</v>
      </c>
      <c r="I14" s="666">
        <v>57</v>
      </c>
      <c r="J14" s="666">
        <v>45</v>
      </c>
      <c r="K14" s="666">
        <v>42</v>
      </c>
      <c r="L14" s="666">
        <v>54</v>
      </c>
      <c r="M14" s="666">
        <v>28</v>
      </c>
    </row>
    <row r="15" spans="1:14" ht="14.25" customHeight="1" x14ac:dyDescent="0.2">
      <c r="A15" s="664">
        <v>2016</v>
      </c>
      <c r="B15" s="665">
        <v>28</v>
      </c>
      <c r="C15" s="665">
        <v>76</v>
      </c>
      <c r="D15" s="665">
        <v>62</v>
      </c>
      <c r="E15" s="665">
        <v>42</v>
      </c>
      <c r="F15" s="665">
        <v>50</v>
      </c>
      <c r="G15" s="665">
        <v>53</v>
      </c>
      <c r="H15" s="665">
        <v>103</v>
      </c>
      <c r="I15" s="665">
        <v>90</v>
      </c>
      <c r="J15" s="665">
        <v>49</v>
      </c>
      <c r="K15" s="665">
        <v>45</v>
      </c>
      <c r="L15" s="665">
        <v>51</v>
      </c>
      <c r="M15" s="665">
        <v>23</v>
      </c>
    </row>
    <row r="16" spans="1:14" ht="14.25" customHeight="1" x14ac:dyDescent="0.2">
      <c r="A16" s="664">
        <v>2017</v>
      </c>
      <c r="B16" s="665">
        <v>53</v>
      </c>
      <c r="C16" s="665">
        <v>49</v>
      </c>
      <c r="D16" s="665">
        <v>49</v>
      </c>
      <c r="E16" s="665">
        <v>41</v>
      </c>
      <c r="F16" s="665">
        <v>47</v>
      </c>
      <c r="G16" s="665">
        <v>85</v>
      </c>
      <c r="H16" s="665">
        <v>67</v>
      </c>
      <c r="I16" s="665">
        <v>91</v>
      </c>
      <c r="J16" s="665">
        <v>62</v>
      </c>
      <c r="K16" s="665">
        <v>51</v>
      </c>
      <c r="L16" s="665">
        <v>77</v>
      </c>
      <c r="M16" s="665">
        <v>53</v>
      </c>
    </row>
    <row r="17" spans="1:14" ht="14.25" customHeight="1" x14ac:dyDescent="0.2">
      <c r="A17" s="664">
        <v>2018</v>
      </c>
      <c r="B17" s="665">
        <v>67</v>
      </c>
      <c r="C17" s="665">
        <v>59</v>
      </c>
      <c r="D17" s="665">
        <v>60</v>
      </c>
      <c r="E17" s="665">
        <v>42</v>
      </c>
      <c r="F17" s="665">
        <v>72</v>
      </c>
      <c r="G17" s="665">
        <v>66</v>
      </c>
      <c r="H17" s="665">
        <v>82</v>
      </c>
      <c r="I17" s="665">
        <v>62</v>
      </c>
      <c r="J17" s="665">
        <v>54</v>
      </c>
      <c r="K17" s="665">
        <v>69</v>
      </c>
      <c r="L17" s="665">
        <v>47</v>
      </c>
      <c r="M17" s="665">
        <v>43</v>
      </c>
    </row>
    <row r="18" spans="1:14" ht="14.25" customHeight="1" x14ac:dyDescent="0.2">
      <c r="A18" s="664">
        <v>2019</v>
      </c>
      <c r="B18" s="665">
        <v>43</v>
      </c>
      <c r="C18" s="665">
        <v>32</v>
      </c>
      <c r="D18" s="665">
        <v>66</v>
      </c>
      <c r="E18" s="665">
        <v>63</v>
      </c>
      <c r="F18" s="665" t="s">
        <v>586</v>
      </c>
      <c r="G18" s="665" t="s">
        <v>586</v>
      </c>
      <c r="H18" s="665" t="s">
        <v>586</v>
      </c>
      <c r="I18" s="665" t="s">
        <v>586</v>
      </c>
      <c r="J18" s="665">
        <v>48</v>
      </c>
      <c r="K18" s="665">
        <v>40</v>
      </c>
      <c r="L18" s="665">
        <v>50</v>
      </c>
      <c r="M18" s="665">
        <v>53</v>
      </c>
    </row>
    <row r="19" spans="1:14" s="22" customFormat="1" ht="14.25" customHeight="1" x14ac:dyDescent="0.2">
      <c r="A19" s="130">
        <v>2020</v>
      </c>
      <c r="B19" s="563">
        <v>15</v>
      </c>
      <c r="C19" s="563">
        <v>23.275862068965516</v>
      </c>
      <c r="D19" s="563">
        <v>31</v>
      </c>
      <c r="E19" s="563">
        <v>31.266666666666666</v>
      </c>
      <c r="F19" s="563">
        <v>32.483870967741936</v>
      </c>
      <c r="G19" s="563">
        <v>30.333333333333332</v>
      </c>
      <c r="H19" s="563">
        <v>29.419354838709676</v>
      </c>
      <c r="I19" s="563">
        <v>34.483870967741936</v>
      </c>
      <c r="J19" s="563">
        <v>27</v>
      </c>
      <c r="K19" s="563" t="s">
        <v>586</v>
      </c>
      <c r="L19" s="563" t="s">
        <v>586</v>
      </c>
      <c r="M19" s="563" t="s">
        <v>586</v>
      </c>
    </row>
    <row r="20" spans="1:14" s="22" customFormat="1" x14ac:dyDescent="0.2">
      <c r="A20" s="259"/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</row>
    <row r="21" spans="1:14" s="22" customFormat="1" ht="15" x14ac:dyDescent="0.25">
      <c r="A21" s="151" t="s">
        <v>1634</v>
      </c>
    </row>
    <row r="22" spans="1:14" x14ac:dyDescent="0.2">
      <c r="A22" s="28"/>
    </row>
    <row r="23" spans="1:14" x14ac:dyDescent="0.2">
      <c r="A23" s="149" t="s">
        <v>50</v>
      </c>
      <c r="B23" s="109" t="s">
        <v>729</v>
      </c>
      <c r="C23" s="109" t="s">
        <v>730</v>
      </c>
      <c r="D23" s="109" t="s">
        <v>723</v>
      </c>
      <c r="E23" s="109" t="s">
        <v>724</v>
      </c>
      <c r="F23" s="109" t="s">
        <v>725</v>
      </c>
      <c r="G23" s="109" t="s">
        <v>726</v>
      </c>
      <c r="H23" s="109" t="s">
        <v>727</v>
      </c>
      <c r="I23" s="109" t="s">
        <v>728</v>
      </c>
      <c r="J23" s="109" t="s">
        <v>732</v>
      </c>
      <c r="K23" s="109" t="s">
        <v>731</v>
      </c>
      <c r="L23" s="109" t="s">
        <v>733</v>
      </c>
      <c r="M23" s="109" t="s">
        <v>734</v>
      </c>
      <c r="N23" s="31"/>
    </row>
    <row r="24" spans="1:14" ht="14.25" customHeight="1" x14ac:dyDescent="0.2">
      <c r="A24" s="148">
        <v>2015</v>
      </c>
      <c r="B24" s="152">
        <v>86.709677419354833</v>
      </c>
      <c r="C24" s="152">
        <v>76.25</v>
      </c>
      <c r="D24" s="152">
        <v>69.290322580645167</v>
      </c>
      <c r="E24" s="152">
        <v>68.933333333333337</v>
      </c>
      <c r="F24" s="152">
        <v>73.838709677419359</v>
      </c>
      <c r="G24" s="152">
        <v>69.63333333333334</v>
      </c>
      <c r="H24" s="152">
        <v>64.870967741935488</v>
      </c>
      <c r="I24" s="152">
        <v>69.290322580645167</v>
      </c>
      <c r="J24" s="152">
        <v>74.666666666666671</v>
      </c>
      <c r="K24" s="152">
        <v>85.258064516129039</v>
      </c>
      <c r="L24" s="152">
        <v>89.13333333333334</v>
      </c>
      <c r="M24" s="152">
        <v>93.387096774193552</v>
      </c>
      <c r="N24" s="147"/>
    </row>
    <row r="25" spans="1:14" ht="14.25" customHeight="1" x14ac:dyDescent="0.2">
      <c r="A25" s="146">
        <v>2016</v>
      </c>
      <c r="B25" s="153">
        <v>89</v>
      </c>
      <c r="C25" s="153">
        <v>88.862068965517238</v>
      </c>
      <c r="D25" s="153">
        <v>74.225806451612897</v>
      </c>
      <c r="E25" s="153">
        <v>76.966666666666669</v>
      </c>
      <c r="F25" s="153">
        <v>75.677419354838705</v>
      </c>
      <c r="G25" s="153">
        <v>76.233333333333334</v>
      </c>
      <c r="H25" s="153">
        <v>68.677419354838705</v>
      </c>
      <c r="I25" s="153">
        <v>71.483870967741936</v>
      </c>
      <c r="J25" s="153">
        <v>74.066666666666663</v>
      </c>
      <c r="K25" s="153"/>
      <c r="L25" s="153">
        <v>87.2</v>
      </c>
      <c r="M25" s="153">
        <v>85.709677419354833</v>
      </c>
      <c r="N25" s="147"/>
    </row>
    <row r="26" spans="1:14" ht="14.25" customHeight="1" x14ac:dyDescent="0.2">
      <c r="A26" s="146">
        <v>2017</v>
      </c>
      <c r="B26" s="153">
        <v>71</v>
      </c>
      <c r="C26" s="153">
        <v>86.107142857142861</v>
      </c>
      <c r="D26" s="153">
        <v>72.129032258064512</v>
      </c>
      <c r="E26" s="153">
        <v>68.63333333333334</v>
      </c>
      <c r="F26" s="153">
        <v>74.870967741935488</v>
      </c>
      <c r="G26" s="153">
        <v>70.266666666666666</v>
      </c>
      <c r="H26" s="153">
        <v>71.290322580645167</v>
      </c>
      <c r="I26" s="153">
        <v>69.064516129032256</v>
      </c>
      <c r="J26" s="153">
        <v>85.466666666666669</v>
      </c>
      <c r="K26" s="153">
        <v>85.225806451612897</v>
      </c>
      <c r="L26" s="153">
        <v>85.4</v>
      </c>
      <c r="M26" s="153">
        <v>90.612903225806448</v>
      </c>
      <c r="N26" s="147"/>
    </row>
    <row r="27" spans="1:14" ht="14.25" customHeight="1" x14ac:dyDescent="0.2">
      <c r="A27" s="146">
        <v>2018</v>
      </c>
      <c r="B27" s="153">
        <v>90.354838709677423</v>
      </c>
      <c r="C27" s="153">
        <v>76.214285714285708</v>
      </c>
      <c r="D27" s="153">
        <v>85.322580645161295</v>
      </c>
      <c r="E27" s="153">
        <v>76.400000000000006</v>
      </c>
      <c r="F27" s="153">
        <v>76.161290322580641</v>
      </c>
      <c r="G27" s="153">
        <v>71.833333333333329</v>
      </c>
      <c r="H27" s="153">
        <v>72.064516129032256</v>
      </c>
      <c r="I27" s="153">
        <v>69.064516129032256</v>
      </c>
      <c r="J27" s="153">
        <v>76.333333333333329</v>
      </c>
      <c r="K27" s="153">
        <v>85.322580645161295</v>
      </c>
      <c r="L27" s="153">
        <v>91.666666666666671</v>
      </c>
      <c r="M27" s="153">
        <v>91.161290322580641</v>
      </c>
      <c r="N27" s="147"/>
    </row>
    <row r="28" spans="1:14" ht="14.25" customHeight="1" x14ac:dyDescent="0.2">
      <c r="A28" s="146">
        <v>2019</v>
      </c>
      <c r="B28" s="153">
        <v>82</v>
      </c>
      <c r="C28" s="153">
        <v>83.428571428571431</v>
      </c>
      <c r="D28" s="153">
        <v>73.903225806451616</v>
      </c>
      <c r="E28" s="153">
        <v>79.900000000000006</v>
      </c>
      <c r="F28" s="153">
        <v>83.096774193548384</v>
      </c>
      <c r="G28" s="153">
        <v>68.066666666666663</v>
      </c>
      <c r="H28" s="153">
        <v>74.516129032258064</v>
      </c>
      <c r="I28" s="153">
        <v>76</v>
      </c>
      <c r="J28" s="153">
        <v>79.099999999999994</v>
      </c>
      <c r="K28" s="153">
        <v>87.161290322580641</v>
      </c>
      <c r="L28" s="153">
        <v>93.793103448275858</v>
      </c>
      <c r="M28" s="153">
        <v>92.13333333333334</v>
      </c>
      <c r="N28" s="147"/>
    </row>
    <row r="29" spans="1:14" ht="14.25" customHeight="1" x14ac:dyDescent="0.2">
      <c r="A29" s="746">
        <v>2020</v>
      </c>
      <c r="B29" s="747">
        <v>89.064516129032256</v>
      </c>
      <c r="C29" s="747">
        <v>81.689655172413794</v>
      </c>
      <c r="D29" s="747">
        <v>73.096774193548384</v>
      </c>
      <c r="E29" s="747">
        <v>58.7</v>
      </c>
      <c r="F29" s="747">
        <v>71.935483870967744</v>
      </c>
      <c r="G29" s="747">
        <v>80.400000000000006</v>
      </c>
      <c r="H29" s="747">
        <v>73.58064516129032</v>
      </c>
      <c r="I29" s="747">
        <v>78.225806451612897</v>
      </c>
      <c r="J29" s="747" t="s">
        <v>586</v>
      </c>
      <c r="K29" s="747" t="s">
        <v>586</v>
      </c>
      <c r="L29" s="747" t="s">
        <v>586</v>
      </c>
      <c r="M29" s="747" t="s">
        <v>586</v>
      </c>
      <c r="N29" s="147"/>
    </row>
    <row r="30" spans="1:14" x14ac:dyDescent="0.2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47"/>
    </row>
    <row r="31" spans="1:14" ht="15" x14ac:dyDescent="0.25">
      <c r="A31" s="164" t="s">
        <v>1635</v>
      </c>
    </row>
    <row r="33" spans="1:13" x14ac:dyDescent="0.2">
      <c r="A33" s="149" t="s">
        <v>50</v>
      </c>
      <c r="B33" s="109" t="s">
        <v>729</v>
      </c>
      <c r="C33" s="109" t="s">
        <v>730</v>
      </c>
      <c r="D33" s="109" t="s">
        <v>723</v>
      </c>
      <c r="E33" s="109" t="s">
        <v>724</v>
      </c>
      <c r="F33" s="109" t="s">
        <v>725</v>
      </c>
      <c r="G33" s="109" t="s">
        <v>726</v>
      </c>
      <c r="H33" s="109" t="s">
        <v>727</v>
      </c>
      <c r="I33" s="109" t="s">
        <v>728</v>
      </c>
      <c r="J33" s="109" t="s">
        <v>732</v>
      </c>
      <c r="K33" s="109" t="s">
        <v>731</v>
      </c>
      <c r="L33" s="109" t="s">
        <v>733</v>
      </c>
      <c r="M33" s="109" t="s">
        <v>734</v>
      </c>
    </row>
    <row r="34" spans="1:13" ht="14.25" customHeight="1" x14ac:dyDescent="0.2">
      <c r="A34" s="148">
        <v>2015</v>
      </c>
      <c r="B34" s="154">
        <v>5010.5483870967746</v>
      </c>
      <c r="C34" s="154">
        <v>7454.7857142857147</v>
      </c>
      <c r="D34" s="154">
        <v>12230.483870967742</v>
      </c>
      <c r="E34" s="154">
        <v>17553.666666666668</v>
      </c>
      <c r="F34" s="154">
        <v>18682.516129032258</v>
      </c>
      <c r="G34" s="154">
        <v>22470.633333333335</v>
      </c>
      <c r="H34" s="154">
        <v>24304.419354838708</v>
      </c>
      <c r="I34" s="154">
        <v>19684.677419354837</v>
      </c>
      <c r="J34" s="154">
        <v>14388.066666666668</v>
      </c>
      <c r="K34" s="154">
        <v>8358.6129032258068</v>
      </c>
      <c r="L34" s="154">
        <v>5741.0333333333338</v>
      </c>
      <c r="M34" s="154">
        <v>4219.9677419354839</v>
      </c>
    </row>
    <row r="35" spans="1:13" ht="14.25" customHeight="1" x14ac:dyDescent="0.2">
      <c r="A35" s="146">
        <v>2016</v>
      </c>
      <c r="B35" s="155">
        <v>4886.0645161290322</v>
      </c>
      <c r="C35" s="155">
        <v>5162.1379310344828</v>
      </c>
      <c r="D35" s="155">
        <v>11573.741935483871</v>
      </c>
      <c r="E35" s="155">
        <v>16541.599999999999</v>
      </c>
      <c r="F35" s="155">
        <v>17884.322580645163</v>
      </c>
      <c r="G35" s="155">
        <v>21448.133333333335</v>
      </c>
      <c r="H35" s="155">
        <v>24269.516129032258</v>
      </c>
      <c r="I35" s="155">
        <v>21838.483870967742</v>
      </c>
      <c r="J35" s="155">
        <v>15627.466666666667</v>
      </c>
      <c r="K35" s="155">
        <v>8845.2580645161288</v>
      </c>
      <c r="L35" s="155">
        <v>4515.3999999999996</v>
      </c>
      <c r="M35" s="155">
        <v>5299.8387096774195</v>
      </c>
    </row>
    <row r="36" spans="1:13" ht="14.25" customHeight="1" x14ac:dyDescent="0.2">
      <c r="A36" s="146">
        <v>2017</v>
      </c>
      <c r="B36" s="155">
        <v>6355.5161290322585</v>
      </c>
      <c r="C36" s="155">
        <v>6092.0357142857147</v>
      </c>
      <c r="D36" s="155">
        <v>13782.451612903225</v>
      </c>
      <c r="E36" s="155">
        <v>16506.099999999999</v>
      </c>
      <c r="F36" s="155">
        <v>21234.225806451614</v>
      </c>
      <c r="G36" s="155">
        <v>23439.833333333332</v>
      </c>
      <c r="H36" s="155">
        <v>24443.064516129034</v>
      </c>
      <c r="I36" s="155">
        <v>22312.451612903227</v>
      </c>
      <c r="J36" s="155">
        <v>12034.966666666667</v>
      </c>
      <c r="K36" s="155">
        <v>10072.612903225807</v>
      </c>
      <c r="L36" s="155">
        <v>5470.3</v>
      </c>
      <c r="M36" s="155">
        <v>4551.7096774193551</v>
      </c>
    </row>
    <row r="37" spans="1:13" ht="14.25" customHeight="1" x14ac:dyDescent="0.2">
      <c r="A37" s="146">
        <v>2018</v>
      </c>
      <c r="B37" s="155">
        <v>4842.5161290322585</v>
      </c>
      <c r="C37" s="155">
        <v>7618.0714285714284</v>
      </c>
      <c r="D37" s="155">
        <v>10242.032258064517</v>
      </c>
      <c r="E37" s="155">
        <v>18936.466666666667</v>
      </c>
      <c r="F37" s="155">
        <v>20440.806451612902</v>
      </c>
      <c r="G37" s="155">
        <v>23615.8</v>
      </c>
      <c r="H37" s="155">
        <v>23726.354838709678</v>
      </c>
      <c r="I37" s="155">
        <v>21029.483870967742</v>
      </c>
      <c r="J37" s="155">
        <v>16700.733333333334</v>
      </c>
      <c r="K37" s="155">
        <v>9340.645161290322</v>
      </c>
      <c r="L37" s="155">
        <v>5205.0333333333338</v>
      </c>
      <c r="M37" s="155">
        <v>4843.7419354838712</v>
      </c>
    </row>
    <row r="38" spans="1:13" ht="14.25" customHeight="1" x14ac:dyDescent="0.2">
      <c r="A38" s="146">
        <v>2019</v>
      </c>
      <c r="B38" s="155">
        <v>5821.4193548387093</v>
      </c>
      <c r="C38" s="155">
        <v>9643.4642857142862</v>
      </c>
      <c r="D38" s="155">
        <v>14627.612903225807</v>
      </c>
      <c r="E38" s="155">
        <v>14141.9</v>
      </c>
      <c r="F38" s="155">
        <v>15175.967741935483</v>
      </c>
      <c r="G38" s="155">
        <v>25335.133333333335</v>
      </c>
      <c r="H38" s="155">
        <v>23367.258064516129</v>
      </c>
      <c r="I38" s="155">
        <v>21022.516129032258</v>
      </c>
      <c r="J38" s="155">
        <v>14534.4</v>
      </c>
      <c r="K38" s="155">
        <v>8745.3870967741932</v>
      </c>
      <c r="L38" s="155">
        <v>4591.8461538461543</v>
      </c>
      <c r="M38" s="155">
        <v>4320.0967741935483</v>
      </c>
    </row>
    <row r="39" spans="1:13" ht="14.25" customHeight="1" x14ac:dyDescent="0.2">
      <c r="A39" s="726">
        <v>2020</v>
      </c>
      <c r="B39" s="155">
        <v>6489.2</v>
      </c>
      <c r="C39" s="155">
        <v>8809.5925925925931</v>
      </c>
      <c r="D39" s="155">
        <v>13148.677419354839</v>
      </c>
      <c r="E39" s="155">
        <v>20800.866666666665</v>
      </c>
      <c r="F39" s="155">
        <v>21725.354838709678</v>
      </c>
      <c r="G39" s="155">
        <v>19909.862068965518</v>
      </c>
      <c r="H39" s="155">
        <v>24482.064516129034</v>
      </c>
      <c r="I39" s="155">
        <v>20265.290322580644</v>
      </c>
      <c r="J39" s="155">
        <v>16323.733333333334</v>
      </c>
      <c r="K39" s="747" t="s">
        <v>586</v>
      </c>
      <c r="L39" s="747" t="s">
        <v>586</v>
      </c>
      <c r="M39" s="155">
        <v>3378.4827586206898</v>
      </c>
    </row>
    <row r="40" spans="1:13" x14ac:dyDescent="0.2">
      <c r="A40" s="186" t="s">
        <v>722</v>
      </c>
    </row>
    <row r="57" s="22" customFormat="1" x14ac:dyDescent="0.2"/>
    <row r="67" spans="12:12" x14ac:dyDescent="0.2">
      <c r="L67" s="31"/>
    </row>
  </sheetData>
  <pageMargins left="0.78740157480314965" right="0.78740157480314965" top="1.0629921259842521" bottom="1.0629921259842521" header="0.78740157480314965" footer="0.7874015748031496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43"/>
  <sheetViews>
    <sheetView topLeftCell="A13"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6.28515625" style="22" customWidth="1"/>
    <col min="2" max="14" width="6.140625" style="22" customWidth="1"/>
    <col min="15" max="16384" width="9.140625" style="22"/>
  </cols>
  <sheetData>
    <row r="1" spans="1:14" ht="15" x14ac:dyDescent="0.25">
      <c r="A1" s="995" t="s">
        <v>1676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</row>
    <row r="2" spans="1:14" x14ac:dyDescent="0.2">
      <c r="A2" s="124"/>
    </row>
    <row r="3" spans="1:14" s="37" customFormat="1" ht="21.75" customHeight="1" x14ac:dyDescent="0.2">
      <c r="A3" s="985" t="s">
        <v>1115</v>
      </c>
      <c r="B3" s="985"/>
      <c r="C3" s="784">
        <v>2019</v>
      </c>
      <c r="D3" s="784">
        <v>2020</v>
      </c>
    </row>
    <row r="4" spans="1:14" x14ac:dyDescent="0.2">
      <c r="A4" s="1019" t="s">
        <v>1114</v>
      </c>
      <c r="B4" s="1019"/>
      <c r="C4" s="787">
        <v>24.5</v>
      </c>
      <c r="D4" s="75">
        <v>25.6</v>
      </c>
    </row>
    <row r="5" spans="1:14" x14ac:dyDescent="0.2">
      <c r="A5" s="1020" t="s">
        <v>1116</v>
      </c>
      <c r="B5" s="1020"/>
      <c r="C5" s="785">
        <v>17.5</v>
      </c>
      <c r="D5" s="785">
        <v>18.399999999999999</v>
      </c>
    </row>
    <row r="6" spans="1:14" x14ac:dyDescent="0.2">
      <c r="A6" s="1020" t="s">
        <v>1117</v>
      </c>
      <c r="B6" s="1020"/>
      <c r="C6" s="786">
        <v>26.6</v>
      </c>
      <c r="D6" s="786">
        <v>23.2</v>
      </c>
    </row>
    <row r="8" spans="1:14" ht="32.25" customHeight="1" x14ac:dyDescent="0.25">
      <c r="A8" s="995" t="s">
        <v>1678</v>
      </c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</row>
    <row r="9" spans="1:14" ht="11.25" customHeight="1" x14ac:dyDescent="0.2"/>
    <row r="10" spans="1:14" s="37" customFormat="1" ht="43.5" customHeight="1" x14ac:dyDescent="0.2">
      <c r="A10" s="985" t="s">
        <v>0</v>
      </c>
      <c r="B10" s="985"/>
      <c r="C10" s="985" t="s">
        <v>913</v>
      </c>
      <c r="D10" s="985"/>
      <c r="E10" s="985"/>
      <c r="F10" s="985" t="s">
        <v>897</v>
      </c>
      <c r="G10" s="985"/>
      <c r="H10" s="985"/>
    </row>
    <row r="11" spans="1:14" x14ac:dyDescent="0.2">
      <c r="A11" s="1019">
        <v>2014</v>
      </c>
      <c r="B11" s="1019"/>
      <c r="C11" s="1021">
        <v>26</v>
      </c>
      <c r="D11" s="1021"/>
      <c r="E11" s="1021"/>
      <c r="F11" s="1022">
        <v>24</v>
      </c>
      <c r="G11" s="1022"/>
      <c r="H11" s="1022"/>
    </row>
    <row r="12" spans="1:14" x14ac:dyDescent="0.2">
      <c r="A12" s="1020">
        <v>2015</v>
      </c>
      <c r="B12" s="1020"/>
      <c r="C12" s="1023">
        <v>45</v>
      </c>
      <c r="D12" s="1023"/>
      <c r="E12" s="1023"/>
      <c r="F12" s="1024">
        <v>28</v>
      </c>
      <c r="G12" s="1024"/>
      <c r="H12" s="1024"/>
    </row>
    <row r="13" spans="1:14" x14ac:dyDescent="0.2">
      <c r="A13" s="1020">
        <v>2016</v>
      </c>
      <c r="B13" s="1020"/>
      <c r="C13" s="1023">
        <v>28</v>
      </c>
      <c r="D13" s="1023"/>
      <c r="E13" s="1023"/>
      <c r="F13" s="1024">
        <v>25</v>
      </c>
      <c r="G13" s="1024"/>
      <c r="H13" s="1024"/>
    </row>
    <row r="14" spans="1:14" x14ac:dyDescent="0.2">
      <c r="A14" s="1020">
        <v>2017</v>
      </c>
      <c r="B14" s="1020"/>
      <c r="C14" s="1023">
        <v>39</v>
      </c>
      <c r="D14" s="1023"/>
      <c r="E14" s="1023"/>
      <c r="F14" s="1023">
        <v>26.4</v>
      </c>
      <c r="G14" s="1023"/>
      <c r="H14" s="1023"/>
    </row>
    <row r="15" spans="1:14" x14ac:dyDescent="0.2">
      <c r="A15" s="1020">
        <v>2018</v>
      </c>
      <c r="B15" s="1020"/>
      <c r="C15" s="1023">
        <v>13</v>
      </c>
      <c r="D15" s="1023"/>
      <c r="E15" s="1023"/>
      <c r="F15" s="1023">
        <v>22.9</v>
      </c>
      <c r="G15" s="1023"/>
      <c r="H15" s="1023"/>
    </row>
    <row r="16" spans="1:14" x14ac:dyDescent="0.2">
      <c r="A16" s="1020">
        <v>2019</v>
      </c>
      <c r="B16" s="1020"/>
      <c r="C16" s="1023">
        <v>24</v>
      </c>
      <c r="D16" s="1023"/>
      <c r="E16" s="1023"/>
      <c r="F16" s="1023">
        <v>24.5</v>
      </c>
      <c r="G16" s="1023"/>
      <c r="H16" s="1023"/>
    </row>
    <row r="17" spans="1:14" x14ac:dyDescent="0.2">
      <c r="A17" s="1020">
        <v>2020</v>
      </c>
      <c r="B17" s="1020"/>
      <c r="C17" s="1023">
        <v>38</v>
      </c>
      <c r="D17" s="1023"/>
      <c r="E17" s="1023"/>
      <c r="F17" s="1023">
        <v>25.6</v>
      </c>
      <c r="G17" s="1023"/>
      <c r="H17" s="1023"/>
    </row>
    <row r="18" spans="1:14" ht="15" x14ac:dyDescent="0.2">
      <c r="A18" s="22" t="s">
        <v>896</v>
      </c>
    </row>
    <row r="19" spans="1:14" x14ac:dyDescent="0.2">
      <c r="A19" s="124"/>
    </row>
    <row r="20" spans="1:14" ht="15" x14ac:dyDescent="0.25">
      <c r="A20" s="33" t="s">
        <v>1895</v>
      </c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ht="26.25" customHeight="1" x14ac:dyDescent="0.2">
      <c r="A22" s="753" t="s">
        <v>50</v>
      </c>
      <c r="B22" s="753" t="s">
        <v>883</v>
      </c>
      <c r="C22" s="753" t="s">
        <v>884</v>
      </c>
      <c r="D22" s="753" t="s">
        <v>885</v>
      </c>
      <c r="E22" s="753" t="s">
        <v>886</v>
      </c>
      <c r="F22" s="753" t="s">
        <v>887</v>
      </c>
      <c r="G22" s="753" t="s">
        <v>888</v>
      </c>
      <c r="H22" s="753" t="s">
        <v>889</v>
      </c>
      <c r="I22" s="753" t="s">
        <v>890</v>
      </c>
      <c r="J22" s="753" t="s">
        <v>891</v>
      </c>
      <c r="K22" s="753" t="s">
        <v>892</v>
      </c>
      <c r="L22" s="753" t="s">
        <v>893</v>
      </c>
      <c r="M22" s="753" t="s">
        <v>894</v>
      </c>
      <c r="N22" s="792" t="s">
        <v>1120</v>
      </c>
    </row>
    <row r="23" spans="1:14" x14ac:dyDescent="0.2">
      <c r="A23" s="129">
        <v>2015</v>
      </c>
      <c r="B23" s="562">
        <v>39.936662666666692</v>
      </c>
      <c r="C23" s="562">
        <v>32.299997499999996</v>
      </c>
      <c r="D23" s="562">
        <v>29.212900322580641</v>
      </c>
      <c r="E23" s="562">
        <v>23.253331333333335</v>
      </c>
      <c r="F23" s="562">
        <v>16.617856428571432</v>
      </c>
      <c r="G23" s="562">
        <v>17.192855000000002</v>
      </c>
      <c r="H23" s="562">
        <v>18.861287419354841</v>
      </c>
      <c r="I23" s="562">
        <v>19.444442592592591</v>
      </c>
      <c r="J23" s="562">
        <v>17.013331999999998</v>
      </c>
      <c r="K23" s="562">
        <v>16.454837419354838</v>
      </c>
      <c r="L23" s="562">
        <v>41.276664666666669</v>
      </c>
      <c r="M23" s="562">
        <v>58.043329000000007</v>
      </c>
      <c r="N23" s="790">
        <v>28</v>
      </c>
    </row>
    <row r="24" spans="1:14" x14ac:dyDescent="0.2">
      <c r="A24" s="130">
        <v>2016</v>
      </c>
      <c r="B24" s="563">
        <v>54.999989354838725</v>
      </c>
      <c r="C24" s="563">
        <v>26.983331250000003</v>
      </c>
      <c r="D24" s="563">
        <v>24.648273448275862</v>
      </c>
      <c r="E24" s="563">
        <v>19.820688620689651</v>
      </c>
      <c r="F24" s="563">
        <v>14.577418064516131</v>
      </c>
      <c r="G24" s="563">
        <v>15.526665999999997</v>
      </c>
      <c r="H24" s="563">
        <v>14.863332666666668</v>
      </c>
      <c r="I24" s="563">
        <v>13.388888518518517</v>
      </c>
      <c r="J24" s="563">
        <v>20.549998333333335</v>
      </c>
      <c r="K24" s="563">
        <v>18.148386774193551</v>
      </c>
      <c r="L24" s="563">
        <v>28.269997</v>
      </c>
      <c r="M24" s="563">
        <v>45.929027741935492</v>
      </c>
      <c r="N24" s="789">
        <v>25</v>
      </c>
    </row>
    <row r="25" spans="1:14" x14ac:dyDescent="0.2">
      <c r="A25" s="130">
        <v>2017</v>
      </c>
      <c r="B25" s="563">
        <v>42.448384838709671</v>
      </c>
      <c r="C25" s="563">
        <v>39.414282142857147</v>
      </c>
      <c r="D25" s="563">
        <v>33.928568571428578</v>
      </c>
      <c r="E25" s="563">
        <v>17.699999642857144</v>
      </c>
      <c r="F25" s="563">
        <v>14.833333333333336</v>
      </c>
      <c r="G25" s="563">
        <v>18.986956086956521</v>
      </c>
      <c r="H25" s="563">
        <v>14.987499166666664</v>
      </c>
      <c r="I25" s="563">
        <v>17.099998620689654</v>
      </c>
      <c r="J25" s="563">
        <v>13.024137586206894</v>
      </c>
      <c r="K25" s="563">
        <v>38.043545483870972</v>
      </c>
      <c r="L25" s="563">
        <v>28.989998666666665</v>
      </c>
      <c r="M25" s="563">
        <v>32.416127419354844</v>
      </c>
      <c r="N25" s="788">
        <v>26.4</v>
      </c>
    </row>
    <row r="26" spans="1:14" x14ac:dyDescent="0.2">
      <c r="A26" s="130">
        <v>2018</v>
      </c>
      <c r="B26" s="563">
        <v>39.120830833333336</v>
      </c>
      <c r="C26" s="563">
        <v>25.196295185185186</v>
      </c>
      <c r="D26" s="563">
        <v>27.130766923076916</v>
      </c>
      <c r="E26" s="563">
        <v>19.979310000000002</v>
      </c>
      <c r="F26" s="563">
        <v>16.338708387096773</v>
      </c>
      <c r="G26" s="563">
        <v>16.163332333333337</v>
      </c>
      <c r="H26" s="563">
        <v>13.318518148148151</v>
      </c>
      <c r="I26" s="563">
        <v>15.232257419354838</v>
      </c>
      <c r="J26" s="563">
        <v>17.286666000000004</v>
      </c>
      <c r="K26" s="563">
        <v>24.461536153846154</v>
      </c>
      <c r="L26" s="563">
        <v>23.873330666666664</v>
      </c>
      <c r="M26" s="563">
        <v>40.032253870967743</v>
      </c>
      <c r="N26" s="788">
        <v>22.9</v>
      </c>
    </row>
    <row r="27" spans="1:14" x14ac:dyDescent="0.2">
      <c r="A27" s="130">
        <v>2019</v>
      </c>
      <c r="B27" s="563">
        <v>35.916657666666666</v>
      </c>
      <c r="C27" s="563">
        <v>48.342846428571427</v>
      </c>
      <c r="D27" s="563">
        <v>30.664513870967749</v>
      </c>
      <c r="E27" s="563">
        <v>22.4482727586207</v>
      </c>
      <c r="F27" s="563">
        <v>11.577419354838712</v>
      </c>
      <c r="G27" s="563">
        <v>24.723331666666663</v>
      </c>
      <c r="H27" s="563">
        <v>16.974998928571427</v>
      </c>
      <c r="I27" s="563">
        <v>17.286205172413787</v>
      </c>
      <c r="J27" s="563">
        <v>17.234176582278486</v>
      </c>
      <c r="K27" s="563">
        <v>27.597750000000019</v>
      </c>
      <c r="L27" s="563">
        <v>17.692631052631587</v>
      </c>
      <c r="M27" s="563">
        <v>26.456138157894717</v>
      </c>
      <c r="N27" s="788">
        <v>24.5</v>
      </c>
    </row>
    <row r="28" spans="1:14" x14ac:dyDescent="0.2">
      <c r="A28" s="129">
        <v>2020</v>
      </c>
      <c r="B28" s="75">
        <v>49.146666666666675</v>
      </c>
      <c r="C28" s="75">
        <v>42.382142857142867</v>
      </c>
      <c r="D28" s="75">
        <v>28.153333333333332</v>
      </c>
      <c r="E28" s="75">
        <v>23.241379310344822</v>
      </c>
      <c r="F28" s="75">
        <v>14.566666666666666</v>
      </c>
      <c r="G28" s="75">
        <v>14.827586206896548</v>
      </c>
      <c r="H28" s="75">
        <v>16.893333333333331</v>
      </c>
      <c r="I28" s="75">
        <v>14.526666666666667</v>
      </c>
      <c r="J28" s="75">
        <v>18.507142857142856</v>
      </c>
      <c r="K28" s="75">
        <v>28.52</v>
      </c>
      <c r="L28" s="75">
        <v>35.463333333333331</v>
      </c>
      <c r="M28" s="563" t="s">
        <v>586</v>
      </c>
      <c r="N28" s="75">
        <v>25.6</v>
      </c>
    </row>
    <row r="29" spans="1:14" x14ac:dyDescent="0.2">
      <c r="N29" s="75"/>
    </row>
    <row r="30" spans="1:14" ht="15" x14ac:dyDescent="0.25">
      <c r="A30" s="33" t="s">
        <v>1894</v>
      </c>
      <c r="N30" s="75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75"/>
    </row>
    <row r="32" spans="1:14" ht="26.25" customHeight="1" x14ac:dyDescent="0.2">
      <c r="A32" s="753" t="s">
        <v>50</v>
      </c>
      <c r="B32" s="753" t="s">
        <v>883</v>
      </c>
      <c r="C32" s="753" t="s">
        <v>884</v>
      </c>
      <c r="D32" s="753" t="s">
        <v>885</v>
      </c>
      <c r="E32" s="753" t="s">
        <v>886</v>
      </c>
      <c r="F32" s="753" t="s">
        <v>887</v>
      </c>
      <c r="G32" s="753" t="s">
        <v>888</v>
      </c>
      <c r="H32" s="753" t="s">
        <v>889</v>
      </c>
      <c r="I32" s="753" t="s">
        <v>890</v>
      </c>
      <c r="J32" s="753" t="s">
        <v>891</v>
      </c>
      <c r="K32" s="753" t="s">
        <v>892</v>
      </c>
      <c r="L32" s="753" t="s">
        <v>893</v>
      </c>
      <c r="M32" s="753" t="s">
        <v>894</v>
      </c>
      <c r="N32" s="792" t="s">
        <v>1120</v>
      </c>
    </row>
    <row r="33" spans="1:14" x14ac:dyDescent="0.2">
      <c r="A33" s="129">
        <v>2018</v>
      </c>
      <c r="B33" s="562">
        <v>28.862499415874481</v>
      </c>
      <c r="C33" s="562">
        <v>19.111109786563457</v>
      </c>
      <c r="D33" s="562">
        <v>20.349998602500332</v>
      </c>
      <c r="E33" s="562">
        <v>12.0758620952738</v>
      </c>
      <c r="F33" s="562">
        <v>10.325806140899655</v>
      </c>
      <c r="G33" s="562">
        <v>10.37333340644836</v>
      </c>
      <c r="H33" s="562">
        <v>9.7607142925262487</v>
      </c>
      <c r="I33" s="562">
        <v>10.677419439438854</v>
      </c>
      <c r="J33" s="562">
        <v>11.529999415079754</v>
      </c>
      <c r="K33" s="562">
        <v>15.957690825829149</v>
      </c>
      <c r="L33" s="562">
        <v>17.376665719350186</v>
      </c>
      <c r="M33" s="562">
        <v>32.316125439059356</v>
      </c>
      <c r="N33" s="70">
        <v>16.3</v>
      </c>
    </row>
    <row r="34" spans="1:14" x14ac:dyDescent="0.2">
      <c r="A34" s="130">
        <v>2019</v>
      </c>
      <c r="B34" s="563">
        <v>28.256665333333331</v>
      </c>
      <c r="C34" s="563">
        <v>37.792852500000002</v>
      </c>
      <c r="D34" s="563">
        <v>21.064514838709677</v>
      </c>
      <c r="E34" s="563">
        <v>14.2931034482759</v>
      </c>
      <c r="F34" s="563">
        <v>8.6677419354838694</v>
      </c>
      <c r="G34" s="563">
        <v>15.299997999999995</v>
      </c>
      <c r="H34" s="563">
        <v>12.621427500000001</v>
      </c>
      <c r="I34" s="563">
        <v>11.993103448275862</v>
      </c>
      <c r="J34" s="563">
        <v>9.9700000000000006</v>
      </c>
      <c r="K34" s="563">
        <v>17.493102758620687</v>
      </c>
      <c r="L34" s="563">
        <v>12.74666633333333</v>
      </c>
      <c r="M34" s="563">
        <v>20.267740967741929</v>
      </c>
      <c r="N34" s="59">
        <v>17.5</v>
      </c>
    </row>
    <row r="35" spans="1:14" x14ac:dyDescent="0.2">
      <c r="A35" s="129">
        <v>2020</v>
      </c>
      <c r="B35" s="544">
        <v>40.158064516129038</v>
      </c>
      <c r="C35" s="544">
        <v>32.914285714285704</v>
      </c>
      <c r="D35" s="544">
        <v>16.993333333333332</v>
      </c>
      <c r="E35" s="544">
        <v>15.613793103448275</v>
      </c>
      <c r="F35" s="544">
        <v>8.8600000000000012</v>
      </c>
      <c r="G35" s="544">
        <v>9.5310344827586224</v>
      </c>
      <c r="H35" s="544">
        <v>10.579310344827585</v>
      </c>
      <c r="I35" s="544">
        <v>10.076923076923077</v>
      </c>
      <c r="J35" s="544">
        <v>10.988888888888891</v>
      </c>
      <c r="K35" s="544">
        <v>20.399999999999995</v>
      </c>
      <c r="L35" s="544">
        <v>25.063333333333333</v>
      </c>
      <c r="M35" s="563" t="s">
        <v>586</v>
      </c>
      <c r="N35" s="75">
        <v>18.399999999999999</v>
      </c>
    </row>
    <row r="36" spans="1:14" x14ac:dyDescent="0.2">
      <c r="N36" s="75"/>
    </row>
    <row r="37" spans="1:14" ht="15" x14ac:dyDescent="0.25">
      <c r="A37" s="33" t="s">
        <v>1898</v>
      </c>
      <c r="N37" s="75"/>
    </row>
    <row r="38" spans="1:14" ht="15" x14ac:dyDescent="0.25">
      <c r="A38" s="33"/>
      <c r="N38" s="75"/>
    </row>
    <row r="39" spans="1:14" ht="26.25" customHeight="1" x14ac:dyDescent="0.2">
      <c r="A39" s="753" t="s">
        <v>50</v>
      </c>
      <c r="B39" s="753" t="s">
        <v>883</v>
      </c>
      <c r="C39" s="753" t="s">
        <v>884</v>
      </c>
      <c r="D39" s="753" t="s">
        <v>885</v>
      </c>
      <c r="E39" s="753" t="s">
        <v>886</v>
      </c>
      <c r="F39" s="753" t="s">
        <v>887</v>
      </c>
      <c r="G39" s="753" t="s">
        <v>888</v>
      </c>
      <c r="H39" s="753" t="s">
        <v>889</v>
      </c>
      <c r="I39" s="753" t="s">
        <v>890</v>
      </c>
      <c r="J39" s="753" t="s">
        <v>891</v>
      </c>
      <c r="K39" s="753" t="s">
        <v>892</v>
      </c>
      <c r="L39" s="753" t="s">
        <v>893</v>
      </c>
      <c r="M39" s="753" t="s">
        <v>894</v>
      </c>
      <c r="N39" s="792" t="s">
        <v>1120</v>
      </c>
    </row>
    <row r="40" spans="1:14" x14ac:dyDescent="0.2">
      <c r="A40" s="129">
        <v>2018</v>
      </c>
      <c r="B40" s="562">
        <v>40.841251559752102</v>
      </c>
      <c r="C40" s="562">
        <v>32.364393220320501</v>
      </c>
      <c r="D40" s="562">
        <v>32.25735829781992</v>
      </c>
      <c r="E40" s="562">
        <v>22.903632971294762</v>
      </c>
      <c r="F40" s="562">
        <v>20.126462271875695</v>
      </c>
      <c r="G40" s="562">
        <v>17.963773636887037</v>
      </c>
      <c r="H40" s="562">
        <v>15.866557955272841</v>
      </c>
      <c r="I40" s="562">
        <v>15.211639833192782</v>
      </c>
      <c r="J40" s="562">
        <v>25.362772637019177</v>
      </c>
      <c r="K40" s="562">
        <v>31.435225256138509</v>
      </c>
      <c r="L40" s="562">
        <v>32.516693569655985</v>
      </c>
      <c r="M40" s="562">
        <v>38.516522008411897</v>
      </c>
      <c r="N40" s="70">
        <v>27.1</v>
      </c>
    </row>
    <row r="41" spans="1:14" x14ac:dyDescent="0.2">
      <c r="A41" s="130">
        <v>2019</v>
      </c>
      <c r="B41" s="563">
        <f>AVERAGE(B11:B40)</f>
        <v>39.968767285197075</v>
      </c>
      <c r="C41" s="563">
        <f t="shared" ref="C41:M41" si="0">AVERAGE(C11:C40)</f>
        <v>32.341266857936837</v>
      </c>
      <c r="D41" s="563">
        <f>AVERAGE(D11:D40)</f>
        <v>26.440356154202636</v>
      </c>
      <c r="E41" s="563">
        <f>AVERAGE(E11:E40)</f>
        <v>19.132937328413838</v>
      </c>
      <c r="F41" s="563">
        <f t="shared" si="0"/>
        <v>18.405377210781317</v>
      </c>
      <c r="G41" s="563">
        <f t="shared" si="0"/>
        <v>16.058886681994707</v>
      </c>
      <c r="H41" s="563">
        <f t="shared" si="0"/>
        <v>14.472697975536775</v>
      </c>
      <c r="I41" s="563">
        <f t="shared" si="0"/>
        <v>14.493754478806661</v>
      </c>
      <c r="J41" s="563">
        <f t="shared" si="0"/>
        <v>16.146711429994941</v>
      </c>
      <c r="K41" s="563">
        <f t="shared" si="0"/>
        <v>23.85120746718539</v>
      </c>
      <c r="L41" s="563">
        <f t="shared" si="0"/>
        <v>26.326931434163772</v>
      </c>
      <c r="M41" s="563">
        <f t="shared" si="0"/>
        <v>36.747158075670747</v>
      </c>
      <c r="N41" s="59">
        <v>26.6</v>
      </c>
    </row>
    <row r="42" spans="1:14" x14ac:dyDescent="0.2">
      <c r="A42" s="129">
        <v>2020</v>
      </c>
      <c r="B42" s="75">
        <v>51.591290322580647</v>
      </c>
      <c r="C42" s="75">
        <v>37.299310344827582</v>
      </c>
      <c r="D42" s="75">
        <v>21.233851851851849</v>
      </c>
      <c r="E42" s="75">
        <v>14.665857142857147</v>
      </c>
      <c r="F42" s="75">
        <v>12.124999999999998</v>
      </c>
      <c r="G42" s="75">
        <v>14.089733333333333</v>
      </c>
      <c r="H42" s="75">
        <v>14.543699999999999</v>
      </c>
      <c r="I42" s="75">
        <v>12.536516129032256</v>
      </c>
      <c r="J42" s="75">
        <v>17.967166666666671</v>
      </c>
      <c r="K42" s="75">
        <v>25.60037500000001</v>
      </c>
      <c r="L42" s="75">
        <v>33.990714285714283</v>
      </c>
      <c r="M42" s="75">
        <v>23.164611111111114</v>
      </c>
      <c r="N42" s="22">
        <v>23.2</v>
      </c>
    </row>
    <row r="43" spans="1:14" x14ac:dyDescent="0.2">
      <c r="A43" s="40" t="s">
        <v>1250</v>
      </c>
    </row>
  </sheetData>
  <mergeCells count="30">
    <mergeCell ref="A17:B17"/>
    <mergeCell ref="F17:H17"/>
    <mergeCell ref="C17:E17"/>
    <mergeCell ref="A15:B15"/>
    <mergeCell ref="C15:E15"/>
    <mergeCell ref="F15:H15"/>
    <mergeCell ref="A16:B16"/>
    <mergeCell ref="C16:E16"/>
    <mergeCell ref="F16:H16"/>
    <mergeCell ref="A13:B13"/>
    <mergeCell ref="C13:E13"/>
    <mergeCell ref="F13:H13"/>
    <mergeCell ref="A14:B14"/>
    <mergeCell ref="C14:E14"/>
    <mergeCell ref="F14:H14"/>
    <mergeCell ref="A11:B11"/>
    <mergeCell ref="C11:E11"/>
    <mergeCell ref="F11:H11"/>
    <mergeCell ref="A12:B12"/>
    <mergeCell ref="C12:E12"/>
    <mergeCell ref="F12:H12"/>
    <mergeCell ref="A10:B10"/>
    <mergeCell ref="C10:E10"/>
    <mergeCell ref="F10:H10"/>
    <mergeCell ref="A1:N1"/>
    <mergeCell ref="A3:B3"/>
    <mergeCell ref="A4:B4"/>
    <mergeCell ref="A5:B5"/>
    <mergeCell ref="A6:B6"/>
    <mergeCell ref="A8:N8"/>
  </mergeCells>
  <conditionalFormatting sqref="B33:M33 A40:M40 A41:A42">
    <cfRule type="cellIs" dxfId="11" priority="6" operator="greaterThan">
      <formula>50</formula>
    </cfRule>
  </conditionalFormatting>
  <conditionalFormatting sqref="A41">
    <cfRule type="cellIs" dxfId="10" priority="4" operator="greaterThan">
      <formula>40</formula>
    </cfRule>
    <cfRule type="cellIs" dxfId="9" priority="5" operator="greaterThan">
      <formula>50</formula>
    </cfRule>
  </conditionalFormatting>
  <conditionalFormatting sqref="B41:M42">
    <cfRule type="cellIs" dxfId="8" priority="2" operator="greaterThan">
      <formula>40</formula>
    </cfRule>
    <cfRule type="cellIs" dxfId="7" priority="3" operator="greaterThan">
      <formula>50</formula>
    </cfRule>
  </conditionalFormatting>
  <conditionalFormatting sqref="B35:L35">
    <cfRule type="cellIs" dxfId="6" priority="1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r:id="rId1"/>
  <headerFooter differentOddEven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54"/>
  <sheetViews>
    <sheetView topLeftCell="A13"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6.5703125" style="123" customWidth="1"/>
    <col min="2" max="13" width="6.42578125" style="123" customWidth="1"/>
    <col min="14" max="16384" width="9.140625" style="123"/>
  </cols>
  <sheetData>
    <row r="1" spans="1:13" ht="32.25" customHeight="1" x14ac:dyDescent="0.2">
      <c r="A1" s="1025" t="s">
        <v>2366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</row>
    <row r="2" spans="1:13" ht="15" x14ac:dyDescent="0.25">
      <c r="A2" s="188"/>
    </row>
    <row r="3" spans="1:13" s="32" customFormat="1" ht="20.25" customHeight="1" x14ac:dyDescent="0.2">
      <c r="A3" s="753" t="s">
        <v>882</v>
      </c>
      <c r="B3" s="753" t="s">
        <v>883</v>
      </c>
      <c r="C3" s="753" t="s">
        <v>884</v>
      </c>
      <c r="D3" s="753" t="s">
        <v>885</v>
      </c>
      <c r="E3" s="753" t="s">
        <v>886</v>
      </c>
      <c r="F3" s="753" t="s">
        <v>887</v>
      </c>
      <c r="G3" s="753" t="s">
        <v>888</v>
      </c>
      <c r="H3" s="753" t="s">
        <v>889</v>
      </c>
      <c r="I3" s="753" t="s">
        <v>890</v>
      </c>
      <c r="J3" s="753" t="s">
        <v>891</v>
      </c>
      <c r="K3" s="753" t="s">
        <v>892</v>
      </c>
      <c r="L3" s="753" t="s">
        <v>893</v>
      </c>
      <c r="M3" s="753" t="s">
        <v>894</v>
      </c>
    </row>
    <row r="4" spans="1:13" x14ac:dyDescent="0.2">
      <c r="A4" s="311">
        <v>1</v>
      </c>
      <c r="B4" s="562">
        <v>47.9</v>
      </c>
      <c r="C4" s="562">
        <v>69.5</v>
      </c>
      <c r="D4" s="562">
        <v>12.8</v>
      </c>
      <c r="E4" s="562">
        <v>14.4</v>
      </c>
      <c r="F4" s="562">
        <v>4.8</v>
      </c>
      <c r="G4" s="562">
        <v>14.3</v>
      </c>
      <c r="H4" s="562">
        <v>20.8</v>
      </c>
      <c r="I4" s="563">
        <v>23.1</v>
      </c>
      <c r="J4" s="562">
        <v>4.5999999999999996</v>
      </c>
      <c r="K4" s="562">
        <v>34.5</v>
      </c>
      <c r="L4" s="562">
        <v>48.2</v>
      </c>
      <c r="M4" s="562">
        <v>27.8</v>
      </c>
    </row>
    <row r="5" spans="1:13" x14ac:dyDescent="0.2">
      <c r="A5" s="210">
        <v>2</v>
      </c>
      <c r="B5" s="563" t="s">
        <v>914</v>
      </c>
      <c r="C5" s="563">
        <v>75.400000000000006</v>
      </c>
      <c r="D5" s="563">
        <v>23.2</v>
      </c>
      <c r="E5" s="563">
        <v>24.6</v>
      </c>
      <c r="F5" s="563">
        <v>11.9</v>
      </c>
      <c r="G5" s="563">
        <v>17.2</v>
      </c>
      <c r="H5" s="563">
        <v>14.9</v>
      </c>
      <c r="I5" s="563">
        <v>11.3</v>
      </c>
      <c r="J5" s="563">
        <v>6.7</v>
      </c>
      <c r="K5" s="563">
        <v>23.6</v>
      </c>
      <c r="L5" s="563">
        <v>65.900000000000006</v>
      </c>
      <c r="M5" s="563">
        <v>19.100000000000001</v>
      </c>
    </row>
    <row r="6" spans="1:13" x14ac:dyDescent="0.2">
      <c r="A6" s="210">
        <v>3</v>
      </c>
      <c r="B6" s="563">
        <v>42.4</v>
      </c>
      <c r="C6" s="563">
        <v>94</v>
      </c>
      <c r="D6" s="563">
        <v>8.9</v>
      </c>
      <c r="E6" s="563">
        <v>35.299999999999997</v>
      </c>
      <c r="F6" s="563">
        <v>7</v>
      </c>
      <c r="G6" s="563">
        <v>19.2</v>
      </c>
      <c r="H6" s="563">
        <v>10.199999999999999</v>
      </c>
      <c r="I6" s="563">
        <v>14.1</v>
      </c>
      <c r="J6" s="563">
        <v>8.6</v>
      </c>
      <c r="K6" s="563">
        <v>21</v>
      </c>
      <c r="L6" s="563">
        <v>66.400000000000006</v>
      </c>
      <c r="M6" s="563">
        <v>20.8</v>
      </c>
    </row>
    <row r="7" spans="1:13" x14ac:dyDescent="0.2">
      <c r="A7" s="210">
        <v>4</v>
      </c>
      <c r="B7" s="563">
        <v>52.2</v>
      </c>
      <c r="C7" s="563">
        <v>59.9</v>
      </c>
      <c r="D7" s="563">
        <v>12.1</v>
      </c>
      <c r="E7" s="563">
        <v>28.7</v>
      </c>
      <c r="F7" s="563">
        <v>9.6</v>
      </c>
      <c r="G7" s="563">
        <v>12.9</v>
      </c>
      <c r="H7" s="563">
        <v>10.3</v>
      </c>
      <c r="I7" s="563">
        <v>9.6</v>
      </c>
      <c r="J7" s="563">
        <v>14.4</v>
      </c>
      <c r="K7" s="563">
        <v>13.3</v>
      </c>
      <c r="L7" s="563">
        <v>35.9</v>
      </c>
      <c r="M7" s="563">
        <v>18.2</v>
      </c>
    </row>
    <row r="8" spans="1:13" x14ac:dyDescent="0.2">
      <c r="A8" s="210">
        <v>5</v>
      </c>
      <c r="B8" s="563">
        <v>66.3</v>
      </c>
      <c r="C8" s="563">
        <v>7.9</v>
      </c>
      <c r="D8" s="563">
        <v>13.9</v>
      </c>
      <c r="E8" s="563">
        <v>18.600000000000001</v>
      </c>
      <c r="F8" s="563">
        <v>13.4</v>
      </c>
      <c r="G8" s="563" t="s">
        <v>914</v>
      </c>
      <c r="H8" s="563">
        <v>15</v>
      </c>
      <c r="I8" s="563">
        <v>8.5</v>
      </c>
      <c r="J8" s="563">
        <v>19.7</v>
      </c>
      <c r="K8" s="563">
        <v>8.6</v>
      </c>
      <c r="L8" s="563">
        <v>15.6</v>
      </c>
      <c r="M8" s="563">
        <v>19</v>
      </c>
    </row>
    <row r="9" spans="1:13" x14ac:dyDescent="0.2">
      <c r="A9" s="210">
        <v>6</v>
      </c>
      <c r="B9" s="563">
        <v>88.4</v>
      </c>
      <c r="C9" s="563">
        <v>22.4</v>
      </c>
      <c r="D9" s="563">
        <v>12.7</v>
      </c>
      <c r="E9" s="563">
        <v>24.4</v>
      </c>
      <c r="F9" s="563">
        <v>12.1</v>
      </c>
      <c r="G9" s="563">
        <v>11.8</v>
      </c>
      <c r="H9" s="563">
        <v>19.3</v>
      </c>
      <c r="I9" s="563">
        <v>14.1</v>
      </c>
      <c r="J9" s="563">
        <v>20.9</v>
      </c>
      <c r="K9" s="563">
        <v>11.6</v>
      </c>
      <c r="L9" s="563">
        <v>24.9</v>
      </c>
      <c r="M9" s="563">
        <v>11.5</v>
      </c>
    </row>
    <row r="10" spans="1:13" x14ac:dyDescent="0.2">
      <c r="A10" s="210">
        <v>7</v>
      </c>
      <c r="B10" s="563">
        <v>74.599999999999994</v>
      </c>
      <c r="C10" s="563">
        <v>28.7</v>
      </c>
      <c r="D10" s="563">
        <v>12.1</v>
      </c>
      <c r="E10" s="563">
        <v>33.4</v>
      </c>
      <c r="F10" s="563">
        <v>16.3</v>
      </c>
      <c r="G10" s="563">
        <v>11.7</v>
      </c>
      <c r="H10" s="563" t="s">
        <v>914</v>
      </c>
      <c r="I10" s="563">
        <v>22.1</v>
      </c>
      <c r="J10" s="563">
        <v>11.2</v>
      </c>
      <c r="K10" s="563">
        <v>6.8</v>
      </c>
      <c r="L10" s="563">
        <v>25.7</v>
      </c>
      <c r="M10" s="563">
        <v>14.9</v>
      </c>
    </row>
    <row r="11" spans="1:13" x14ac:dyDescent="0.2">
      <c r="A11" s="210">
        <v>8</v>
      </c>
      <c r="B11" s="563">
        <v>44.4</v>
      </c>
      <c r="C11" s="563">
        <v>38.1</v>
      </c>
      <c r="D11" s="563">
        <v>10.7</v>
      </c>
      <c r="E11" s="563">
        <v>19.600000000000001</v>
      </c>
      <c r="F11" s="563">
        <v>24</v>
      </c>
      <c r="G11" s="563">
        <v>5.3</v>
      </c>
      <c r="H11" s="563">
        <v>16.600000000000001</v>
      </c>
      <c r="I11" s="563">
        <v>24.6</v>
      </c>
      <c r="J11" s="563">
        <v>11.5</v>
      </c>
      <c r="K11" s="563">
        <v>16</v>
      </c>
      <c r="L11" s="563">
        <v>23.9</v>
      </c>
      <c r="M11" s="563">
        <v>3.6</v>
      </c>
    </row>
    <row r="12" spans="1:13" x14ac:dyDescent="0.2">
      <c r="A12" s="210">
        <v>9</v>
      </c>
      <c r="B12" s="563">
        <v>56.7</v>
      </c>
      <c r="C12" s="563">
        <v>65.8</v>
      </c>
      <c r="D12" s="563">
        <v>22.6</v>
      </c>
      <c r="E12" s="563">
        <v>22.2</v>
      </c>
      <c r="F12" s="563">
        <v>20.2</v>
      </c>
      <c r="G12" s="563">
        <v>7.2</v>
      </c>
      <c r="H12" s="563">
        <v>23.1</v>
      </c>
      <c r="I12" s="563">
        <v>23.9</v>
      </c>
      <c r="J12" s="563">
        <v>21.9</v>
      </c>
      <c r="K12" s="563">
        <v>26.9</v>
      </c>
      <c r="L12" s="563">
        <v>34.700000000000003</v>
      </c>
      <c r="M12" s="563">
        <v>5.9</v>
      </c>
    </row>
    <row r="13" spans="1:13" x14ac:dyDescent="0.2">
      <c r="A13" s="210">
        <v>10</v>
      </c>
      <c r="B13" s="563">
        <v>58.4</v>
      </c>
      <c r="C13" s="563">
        <v>94.3</v>
      </c>
      <c r="D13" s="563">
        <v>31.3</v>
      </c>
      <c r="E13" s="563">
        <v>26.8</v>
      </c>
      <c r="F13" s="563">
        <v>21.6</v>
      </c>
      <c r="G13" s="563">
        <v>12.4</v>
      </c>
      <c r="H13" s="563">
        <v>25.3</v>
      </c>
      <c r="I13" s="563">
        <v>24.8</v>
      </c>
      <c r="J13" s="563">
        <v>36</v>
      </c>
      <c r="K13" s="563" t="s">
        <v>914</v>
      </c>
      <c r="L13" s="563">
        <v>26.7</v>
      </c>
      <c r="M13" s="563">
        <v>22.5</v>
      </c>
    </row>
    <row r="14" spans="1:13" x14ac:dyDescent="0.2">
      <c r="A14" s="210">
        <v>11</v>
      </c>
      <c r="B14" s="563">
        <v>45.5</v>
      </c>
      <c r="C14" s="563">
        <v>63.8</v>
      </c>
      <c r="D14" s="563">
        <v>39.9</v>
      </c>
      <c r="E14" s="563">
        <v>26.6</v>
      </c>
      <c r="F14" s="563">
        <v>15.6</v>
      </c>
      <c r="G14" s="563">
        <v>9.5</v>
      </c>
      <c r="H14" s="563">
        <v>24.1</v>
      </c>
      <c r="I14" s="563">
        <v>23.3</v>
      </c>
      <c r="J14" s="563">
        <v>25.7</v>
      </c>
      <c r="K14" s="563">
        <v>11.1</v>
      </c>
      <c r="L14" s="563">
        <v>27.9</v>
      </c>
      <c r="M14" s="563">
        <v>24.2</v>
      </c>
    </row>
    <row r="15" spans="1:13" x14ac:dyDescent="0.2">
      <c r="A15" s="210">
        <v>12</v>
      </c>
      <c r="B15" s="563">
        <v>37.4</v>
      </c>
      <c r="C15" s="563">
        <v>40</v>
      </c>
      <c r="D15" s="563">
        <v>44.3</v>
      </c>
      <c r="E15" s="563">
        <v>26.6</v>
      </c>
      <c r="F15" s="563">
        <v>9.1</v>
      </c>
      <c r="G15" s="563">
        <v>15.4</v>
      </c>
      <c r="H15" s="563">
        <v>7.8</v>
      </c>
      <c r="I15" s="563">
        <v>16.899999999999999</v>
      </c>
      <c r="J15" s="563">
        <v>28.2</v>
      </c>
      <c r="K15" s="563">
        <v>13.1</v>
      </c>
      <c r="L15" s="563">
        <v>28.5</v>
      </c>
      <c r="M15" s="563">
        <v>30.1</v>
      </c>
    </row>
    <row r="16" spans="1:13" x14ac:dyDescent="0.2">
      <c r="A16" s="210">
        <v>13</v>
      </c>
      <c r="B16" s="563">
        <v>35.4</v>
      </c>
      <c r="C16" s="563">
        <v>40</v>
      </c>
      <c r="D16" s="563">
        <v>54.4</v>
      </c>
      <c r="E16" s="563">
        <v>25.7</v>
      </c>
      <c r="F16" s="563">
        <v>14.4</v>
      </c>
      <c r="G16" s="563">
        <v>17.2</v>
      </c>
      <c r="H16" s="563">
        <v>10.8</v>
      </c>
      <c r="I16" s="563">
        <v>20.6</v>
      </c>
      <c r="J16" s="563">
        <v>23.5</v>
      </c>
      <c r="K16" s="563">
        <v>14.1</v>
      </c>
      <c r="L16" s="563">
        <v>38.6</v>
      </c>
      <c r="M16" s="563">
        <v>29.4</v>
      </c>
    </row>
    <row r="17" spans="1:13" x14ac:dyDescent="0.2">
      <c r="A17" s="210">
        <v>14</v>
      </c>
      <c r="B17" s="563">
        <v>50.8</v>
      </c>
      <c r="C17" s="563">
        <v>41.8</v>
      </c>
      <c r="D17" s="563" t="s">
        <v>914</v>
      </c>
      <c r="E17" s="563">
        <v>19.399999999999999</v>
      </c>
      <c r="F17" s="563">
        <v>26.3</v>
      </c>
      <c r="G17" s="563">
        <v>16.2</v>
      </c>
      <c r="H17" s="563">
        <v>12.6</v>
      </c>
      <c r="I17" s="563">
        <v>14.9</v>
      </c>
      <c r="J17" s="563">
        <v>24</v>
      </c>
      <c r="K17" s="563">
        <v>24.7</v>
      </c>
      <c r="L17" s="563">
        <v>52.1</v>
      </c>
      <c r="M17" s="563">
        <v>47.4</v>
      </c>
    </row>
    <row r="18" spans="1:13" x14ac:dyDescent="0.2">
      <c r="A18" s="210">
        <v>15</v>
      </c>
      <c r="B18" s="563">
        <v>55</v>
      </c>
      <c r="C18" s="563">
        <v>22.2</v>
      </c>
      <c r="D18" s="563">
        <v>10.6</v>
      </c>
      <c r="E18" s="563">
        <v>15.2</v>
      </c>
      <c r="F18" s="563" t="s">
        <v>914</v>
      </c>
      <c r="G18" s="563">
        <v>11.2</v>
      </c>
      <c r="H18" s="563">
        <v>18.3</v>
      </c>
      <c r="I18" s="563">
        <v>11.6</v>
      </c>
      <c r="J18" s="563">
        <v>29.6</v>
      </c>
      <c r="K18" s="563">
        <v>6.6</v>
      </c>
      <c r="L18" s="563">
        <v>46.2</v>
      </c>
      <c r="M18" s="563" t="s">
        <v>914</v>
      </c>
    </row>
    <row r="19" spans="1:13" x14ac:dyDescent="0.2">
      <c r="A19" s="210">
        <v>16</v>
      </c>
      <c r="B19" s="563">
        <v>58</v>
      </c>
      <c r="C19" s="563">
        <v>16.2</v>
      </c>
      <c r="D19" s="563">
        <v>17.2</v>
      </c>
      <c r="E19" s="563">
        <v>24.2</v>
      </c>
      <c r="F19" s="563">
        <v>11.2</v>
      </c>
      <c r="G19" s="563">
        <v>13.1</v>
      </c>
      <c r="H19" s="563">
        <v>15.6</v>
      </c>
      <c r="I19" s="563">
        <v>13.3</v>
      </c>
      <c r="J19" s="563">
        <v>47.2</v>
      </c>
      <c r="K19" s="563">
        <v>12.3</v>
      </c>
      <c r="L19" s="563">
        <v>54.1</v>
      </c>
      <c r="M19" s="563" t="s">
        <v>914</v>
      </c>
    </row>
    <row r="20" spans="1:13" x14ac:dyDescent="0.2">
      <c r="A20" s="210">
        <v>17</v>
      </c>
      <c r="B20" s="563">
        <v>36.9</v>
      </c>
      <c r="C20" s="563">
        <v>45.6</v>
      </c>
      <c r="D20" s="563">
        <v>32.9</v>
      </c>
      <c r="E20" s="563">
        <v>24.8</v>
      </c>
      <c r="F20" s="563">
        <v>17.399999999999999</v>
      </c>
      <c r="G20" s="563">
        <v>12.7</v>
      </c>
      <c r="H20" s="563">
        <v>11.8</v>
      </c>
      <c r="I20" s="563">
        <v>13.3</v>
      </c>
      <c r="J20" s="563" t="s">
        <v>914</v>
      </c>
      <c r="K20" s="563">
        <v>16.600000000000001</v>
      </c>
      <c r="L20" s="563">
        <v>17.5</v>
      </c>
      <c r="M20" s="563" t="s">
        <v>914</v>
      </c>
    </row>
    <row r="21" spans="1:13" x14ac:dyDescent="0.2">
      <c r="A21" s="210">
        <v>18</v>
      </c>
      <c r="B21" s="563">
        <v>44.3</v>
      </c>
      <c r="C21" s="563" t="s">
        <v>914</v>
      </c>
      <c r="D21" s="563">
        <v>27.2</v>
      </c>
      <c r="E21" s="563">
        <v>24.4</v>
      </c>
      <c r="F21" s="563">
        <v>18.2</v>
      </c>
      <c r="G21" s="563">
        <v>16.7</v>
      </c>
      <c r="H21" s="563">
        <v>9.4</v>
      </c>
      <c r="I21" s="563">
        <v>12.6</v>
      </c>
      <c r="J21" s="563">
        <v>10.5</v>
      </c>
      <c r="K21" s="563">
        <v>22.6</v>
      </c>
      <c r="L21" s="563">
        <v>22.8</v>
      </c>
      <c r="M21" s="563" t="s">
        <v>914</v>
      </c>
    </row>
    <row r="22" spans="1:13" x14ac:dyDescent="0.2">
      <c r="A22" s="210">
        <v>19</v>
      </c>
      <c r="B22" s="563">
        <v>23.3</v>
      </c>
      <c r="C22" s="563">
        <v>14</v>
      </c>
      <c r="D22" s="563">
        <v>20.2</v>
      </c>
      <c r="E22" s="563">
        <v>22.9</v>
      </c>
      <c r="F22" s="563">
        <v>18.100000000000001</v>
      </c>
      <c r="G22" s="563">
        <v>16</v>
      </c>
      <c r="H22" s="563">
        <v>10.3</v>
      </c>
      <c r="I22" s="563">
        <v>8.1</v>
      </c>
      <c r="J22" s="563">
        <v>23.7</v>
      </c>
      <c r="K22" s="563">
        <v>28.8</v>
      </c>
      <c r="L22" s="563">
        <v>34.299999999999997</v>
      </c>
      <c r="M22" s="563" t="s">
        <v>914</v>
      </c>
    </row>
    <row r="23" spans="1:13" x14ac:dyDescent="0.2">
      <c r="A23" s="210">
        <v>20</v>
      </c>
      <c r="B23" s="563">
        <v>17.7</v>
      </c>
      <c r="C23" s="563">
        <v>17.3</v>
      </c>
      <c r="D23" s="563">
        <v>32.799999999999997</v>
      </c>
      <c r="E23" s="563">
        <v>17</v>
      </c>
      <c r="F23" s="563">
        <v>16</v>
      </c>
      <c r="G23" s="563">
        <v>9.1</v>
      </c>
      <c r="H23" s="563">
        <v>15.9</v>
      </c>
      <c r="I23" s="563">
        <v>15</v>
      </c>
      <c r="J23" s="563">
        <v>20.399999999999999</v>
      </c>
      <c r="K23" s="563">
        <v>55.8</v>
      </c>
      <c r="L23" s="563">
        <v>16.100000000000001</v>
      </c>
      <c r="M23" s="563" t="s">
        <v>914</v>
      </c>
    </row>
    <row r="24" spans="1:13" x14ac:dyDescent="0.2">
      <c r="A24" s="210">
        <v>21</v>
      </c>
      <c r="B24" s="563">
        <v>32</v>
      </c>
      <c r="C24" s="563">
        <v>27.9</v>
      </c>
      <c r="D24" s="563">
        <v>42.4</v>
      </c>
      <c r="E24" s="563">
        <v>14.7</v>
      </c>
      <c r="F24" s="563">
        <v>17.3</v>
      </c>
      <c r="G24" s="563">
        <v>12.5</v>
      </c>
      <c r="H24" s="563">
        <v>22.9</v>
      </c>
      <c r="I24" s="563">
        <v>18.899999999999999</v>
      </c>
      <c r="J24" s="563">
        <v>30.3</v>
      </c>
      <c r="K24" s="563">
        <v>108.1</v>
      </c>
      <c r="L24" s="563">
        <v>13.7</v>
      </c>
      <c r="M24" s="563" t="s">
        <v>914</v>
      </c>
    </row>
    <row r="25" spans="1:13" x14ac:dyDescent="0.2">
      <c r="A25" s="210">
        <v>22</v>
      </c>
      <c r="B25" s="563">
        <v>45.6</v>
      </c>
      <c r="C25" s="563">
        <v>22.2</v>
      </c>
      <c r="D25" s="563">
        <v>10.9</v>
      </c>
      <c r="E25" s="563">
        <v>18.3</v>
      </c>
      <c r="F25" s="563">
        <v>16.5</v>
      </c>
      <c r="G25" s="563">
        <v>15</v>
      </c>
      <c r="H25" s="563">
        <v>22.9</v>
      </c>
      <c r="I25" s="563">
        <v>13.2</v>
      </c>
      <c r="J25" s="563">
        <v>17.399999999999999</v>
      </c>
      <c r="K25" s="563">
        <v>102.3</v>
      </c>
      <c r="L25" s="563">
        <v>21.2</v>
      </c>
      <c r="M25" s="563" t="s">
        <v>914</v>
      </c>
    </row>
    <row r="26" spans="1:13" x14ac:dyDescent="0.2">
      <c r="A26" s="210">
        <v>23</v>
      </c>
      <c r="B26" s="563">
        <v>41.3</v>
      </c>
      <c r="C26" s="563">
        <v>41.7</v>
      </c>
      <c r="D26" s="563">
        <v>8.6</v>
      </c>
      <c r="E26" s="563">
        <v>22.2</v>
      </c>
      <c r="F26" s="563">
        <v>21.2</v>
      </c>
      <c r="G26" s="563">
        <v>14.9</v>
      </c>
      <c r="H26" s="563">
        <v>14.4</v>
      </c>
      <c r="I26" s="563">
        <v>4.4000000000000004</v>
      </c>
      <c r="J26" s="563">
        <v>11.4</v>
      </c>
      <c r="K26" s="563">
        <v>70.7</v>
      </c>
      <c r="L26" s="563">
        <v>34.4</v>
      </c>
      <c r="M26" s="563" t="s">
        <v>914</v>
      </c>
    </row>
    <row r="27" spans="1:13" x14ac:dyDescent="0.2">
      <c r="A27" s="210">
        <v>24</v>
      </c>
      <c r="B27" s="563">
        <v>50.7</v>
      </c>
      <c r="C27" s="563">
        <v>68.099999999999994</v>
      </c>
      <c r="D27" s="563">
        <v>16.5</v>
      </c>
      <c r="E27" s="563">
        <v>35.9</v>
      </c>
      <c r="F27" s="563">
        <v>7.9</v>
      </c>
      <c r="G27" s="563">
        <v>26.9</v>
      </c>
      <c r="H27" s="563">
        <v>11.5</v>
      </c>
      <c r="I27" s="563">
        <v>2.9</v>
      </c>
      <c r="J27" s="563">
        <v>14.5</v>
      </c>
      <c r="K27" s="563">
        <v>21.2</v>
      </c>
      <c r="L27" s="563">
        <v>35.299999999999997</v>
      </c>
      <c r="M27" s="563">
        <v>37.1</v>
      </c>
    </row>
    <row r="28" spans="1:13" x14ac:dyDescent="0.2">
      <c r="A28" s="210">
        <v>25</v>
      </c>
      <c r="B28" s="563">
        <v>38.200000000000003</v>
      </c>
      <c r="C28" s="563">
        <v>72</v>
      </c>
      <c r="D28" s="563">
        <v>17.399999999999999</v>
      </c>
      <c r="E28" s="563">
        <v>31</v>
      </c>
      <c r="F28" s="563">
        <v>9.9</v>
      </c>
      <c r="G28" s="563">
        <v>16.899999999999999</v>
      </c>
      <c r="H28" s="563">
        <v>12.2</v>
      </c>
      <c r="I28" s="563">
        <v>2.7</v>
      </c>
      <c r="J28" s="563">
        <v>14</v>
      </c>
      <c r="K28" s="563">
        <v>13.7</v>
      </c>
      <c r="L28" s="563">
        <v>39.5</v>
      </c>
      <c r="M28" s="563">
        <v>14.2</v>
      </c>
    </row>
    <row r="29" spans="1:13" x14ac:dyDescent="0.2">
      <c r="A29" s="210">
        <v>26</v>
      </c>
      <c r="B29" s="563">
        <v>59.4</v>
      </c>
      <c r="C29" s="563">
        <v>50.6</v>
      </c>
      <c r="D29" s="563">
        <v>14.1</v>
      </c>
      <c r="E29" s="563">
        <v>20.3</v>
      </c>
      <c r="F29" s="563">
        <v>11</v>
      </c>
      <c r="G29" s="563">
        <v>17.100000000000001</v>
      </c>
      <c r="H29" s="563">
        <v>14.8</v>
      </c>
      <c r="I29" s="563">
        <v>13.2</v>
      </c>
      <c r="J29" s="563">
        <v>7.7</v>
      </c>
      <c r="K29" s="563">
        <v>32.4</v>
      </c>
      <c r="L29" s="563">
        <v>50.3</v>
      </c>
      <c r="M29" s="563">
        <v>7.9</v>
      </c>
    </row>
    <row r="30" spans="1:13" x14ac:dyDescent="0.2">
      <c r="A30" s="210">
        <v>27</v>
      </c>
      <c r="B30" s="563">
        <v>64.7</v>
      </c>
      <c r="C30" s="563">
        <v>12</v>
      </c>
      <c r="D30" s="563">
        <v>72</v>
      </c>
      <c r="E30" s="563">
        <v>23.2</v>
      </c>
      <c r="F30" s="563">
        <v>11.6</v>
      </c>
      <c r="G30" s="563">
        <v>21.3</v>
      </c>
      <c r="H30" s="563">
        <v>13.2</v>
      </c>
      <c r="I30" s="563">
        <v>19.5</v>
      </c>
      <c r="J30" s="563">
        <v>2.5</v>
      </c>
      <c r="K30" s="563">
        <v>12.4</v>
      </c>
      <c r="L30" s="563">
        <v>58</v>
      </c>
      <c r="M30" s="563">
        <v>12.7</v>
      </c>
    </row>
    <row r="31" spans="1:13" x14ac:dyDescent="0.2">
      <c r="A31" s="210">
        <v>28</v>
      </c>
      <c r="B31" s="563">
        <v>60.8</v>
      </c>
      <c r="C31" s="563">
        <v>15.9</v>
      </c>
      <c r="D31" s="563">
        <v>102.6</v>
      </c>
      <c r="E31" s="563">
        <v>22.8</v>
      </c>
      <c r="F31" s="563">
        <v>17.2</v>
      </c>
      <c r="G31" s="563">
        <v>23.2</v>
      </c>
      <c r="H31" s="563">
        <v>19.600000000000001</v>
      </c>
      <c r="I31" s="563" t="s">
        <v>914</v>
      </c>
      <c r="J31" s="563">
        <v>5.7</v>
      </c>
      <c r="K31" s="563">
        <v>20.3</v>
      </c>
      <c r="L31" s="563">
        <v>57.7</v>
      </c>
      <c r="M31" s="563">
        <v>13.5</v>
      </c>
    </row>
    <row r="32" spans="1:13" x14ac:dyDescent="0.2">
      <c r="A32" s="210">
        <v>29</v>
      </c>
      <c r="B32" s="563">
        <v>50.4</v>
      </c>
      <c r="C32" s="563">
        <v>19.399999999999999</v>
      </c>
      <c r="D32" s="563">
        <v>95.2</v>
      </c>
      <c r="E32" s="563">
        <v>10.8</v>
      </c>
      <c r="F32" s="563">
        <v>10.5</v>
      </c>
      <c r="G32" s="563">
        <v>21.1</v>
      </c>
      <c r="H32" s="563">
        <v>24.8</v>
      </c>
      <c r="I32" s="563">
        <v>15.6</v>
      </c>
      <c r="J32" s="563" t="s">
        <v>914</v>
      </c>
      <c r="K32" s="563">
        <v>29.6</v>
      </c>
      <c r="L32" s="563">
        <v>17.600000000000001</v>
      </c>
      <c r="M32" s="563">
        <v>19.2</v>
      </c>
    </row>
    <row r="33" spans="1:13" x14ac:dyDescent="0.2">
      <c r="A33" s="210">
        <v>30</v>
      </c>
      <c r="B33" s="563">
        <v>43.8</v>
      </c>
      <c r="C33" s="563"/>
      <c r="D33" s="563">
        <v>15.6</v>
      </c>
      <c r="E33" s="563" t="s">
        <v>914</v>
      </c>
      <c r="F33" s="563">
        <v>14.6</v>
      </c>
      <c r="G33" s="563">
        <v>12</v>
      </c>
      <c r="H33" s="563">
        <v>26.7</v>
      </c>
      <c r="I33" s="563">
        <v>11.2</v>
      </c>
      <c r="J33" s="563">
        <v>26.4</v>
      </c>
      <c r="K33" s="563">
        <v>35.299999999999997</v>
      </c>
      <c r="L33" s="563">
        <v>30.2</v>
      </c>
      <c r="M33" s="563" t="s">
        <v>914</v>
      </c>
    </row>
    <row r="34" spans="1:13" x14ac:dyDescent="0.2">
      <c r="A34" s="210">
        <v>31</v>
      </c>
      <c r="B34" s="563">
        <v>51.9</v>
      </c>
      <c r="C34" s="563"/>
      <c r="D34" s="563">
        <v>9.5</v>
      </c>
      <c r="E34" s="563"/>
      <c r="F34" s="563">
        <v>12.1</v>
      </c>
      <c r="G34" s="563"/>
      <c r="H34" s="563">
        <v>31.7</v>
      </c>
      <c r="I34" s="563">
        <v>8.5</v>
      </c>
      <c r="J34" s="563"/>
      <c r="K34" s="563">
        <v>41.6</v>
      </c>
      <c r="L34" s="563"/>
      <c r="M34" s="563">
        <v>16.600000000000001</v>
      </c>
    </row>
    <row r="35" spans="1:13" x14ac:dyDescent="0.2">
      <c r="A35" s="63" t="s">
        <v>895</v>
      </c>
      <c r="B35" s="544">
        <f>AVERAGE(B4:B34)</f>
        <v>49.146666666666675</v>
      </c>
      <c r="C35" s="544">
        <f t="shared" ref="C35:M35" si="0">AVERAGE(C4:C34)</f>
        <v>42.382142857142867</v>
      </c>
      <c r="D35" s="544">
        <f t="shared" si="0"/>
        <v>28.153333333333332</v>
      </c>
      <c r="E35" s="544">
        <f t="shared" si="0"/>
        <v>23.241379310344822</v>
      </c>
      <c r="F35" s="544">
        <f t="shared" si="0"/>
        <v>14.566666666666666</v>
      </c>
      <c r="G35" s="544">
        <f t="shared" si="0"/>
        <v>14.827586206896548</v>
      </c>
      <c r="H35" s="544">
        <f t="shared" si="0"/>
        <v>16.893333333333331</v>
      </c>
      <c r="I35" s="544">
        <f t="shared" si="0"/>
        <v>14.526666666666667</v>
      </c>
      <c r="J35" s="544">
        <f t="shared" si="0"/>
        <v>18.507142857142856</v>
      </c>
      <c r="K35" s="544">
        <f t="shared" si="0"/>
        <v>28.52</v>
      </c>
      <c r="L35" s="544">
        <f t="shared" si="0"/>
        <v>35.463333333333331</v>
      </c>
      <c r="M35" s="544">
        <f t="shared" si="0"/>
        <v>19.790476190476188</v>
      </c>
    </row>
    <row r="36" spans="1:13" ht="28.5" customHeight="1" x14ac:dyDescent="0.2">
      <c r="A36" s="1026" t="s">
        <v>1251</v>
      </c>
      <c r="B36" s="1026"/>
      <c r="C36" s="1026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</row>
    <row r="37" spans="1:13" x14ac:dyDescent="0.2">
      <c r="A37" s="121" t="s">
        <v>65</v>
      </c>
    </row>
    <row r="54" spans="2:13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mergeCells count="2">
    <mergeCell ref="A1:M1"/>
    <mergeCell ref="A36:M36"/>
  </mergeCells>
  <conditionalFormatting sqref="B4:M17 B19:M19 B18:E18 G18:M18 B21:M34 B20:I20 K20:M20">
    <cfRule type="cellIs" dxfId="5" priority="4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r:id="rId1"/>
  <headerFooter differentOddEven="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41"/>
  <sheetViews>
    <sheetView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6.5703125" style="123" customWidth="1"/>
    <col min="2" max="13" width="6.42578125" style="123" customWidth="1"/>
    <col min="14" max="16384" width="9.140625" style="123"/>
  </cols>
  <sheetData>
    <row r="1" spans="1:13" ht="32.25" customHeight="1" x14ac:dyDescent="0.2">
      <c r="A1" s="1025" t="s">
        <v>2365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</row>
    <row r="2" spans="1:13" ht="15" x14ac:dyDescent="0.25">
      <c r="A2" s="188"/>
    </row>
    <row r="3" spans="1:13" s="32" customFormat="1" ht="20.25" customHeight="1" x14ac:dyDescent="0.2">
      <c r="A3" s="753" t="s">
        <v>882</v>
      </c>
      <c r="B3" s="753" t="s">
        <v>883</v>
      </c>
      <c r="C3" s="753" t="s">
        <v>884</v>
      </c>
      <c r="D3" s="753" t="s">
        <v>885</v>
      </c>
      <c r="E3" s="753" t="s">
        <v>886</v>
      </c>
      <c r="F3" s="753" t="s">
        <v>887</v>
      </c>
      <c r="G3" s="753" t="s">
        <v>888</v>
      </c>
      <c r="H3" s="753" t="s">
        <v>889</v>
      </c>
      <c r="I3" s="753" t="s">
        <v>890</v>
      </c>
      <c r="J3" s="753" t="s">
        <v>891</v>
      </c>
      <c r="K3" s="753" t="s">
        <v>892</v>
      </c>
      <c r="L3" s="753" t="s">
        <v>893</v>
      </c>
      <c r="M3" s="753" t="s">
        <v>894</v>
      </c>
    </row>
    <row r="4" spans="1:13" x14ac:dyDescent="0.2">
      <c r="A4" s="311">
        <v>1</v>
      </c>
      <c r="B4" s="70">
        <v>42.8</v>
      </c>
      <c r="C4" s="70">
        <v>52.5</v>
      </c>
      <c r="D4" s="70">
        <v>9.5</v>
      </c>
      <c r="E4" s="70">
        <v>11.4</v>
      </c>
      <c r="F4" s="70">
        <v>3.8</v>
      </c>
      <c r="G4" s="70">
        <v>10.199999999999999</v>
      </c>
      <c r="H4" s="70">
        <v>12.9</v>
      </c>
      <c r="I4" s="562">
        <v>23.1</v>
      </c>
      <c r="J4" s="70">
        <v>4.4000000000000004</v>
      </c>
      <c r="K4" s="70">
        <v>30.1</v>
      </c>
      <c r="L4" s="70">
        <v>44.1</v>
      </c>
      <c r="M4" s="70">
        <v>19.100000000000001</v>
      </c>
    </row>
    <row r="5" spans="1:13" x14ac:dyDescent="0.2">
      <c r="A5" s="210">
        <v>2</v>
      </c>
      <c r="B5" s="59">
        <v>36.799999999999997</v>
      </c>
      <c r="C5" s="59">
        <v>62</v>
      </c>
      <c r="D5" s="59">
        <v>20.6</v>
      </c>
      <c r="E5" s="59">
        <v>19.100000000000001</v>
      </c>
      <c r="F5" s="59">
        <v>6.5</v>
      </c>
      <c r="G5" s="59">
        <v>11.3</v>
      </c>
      <c r="H5" s="59">
        <v>9.6</v>
      </c>
      <c r="I5" s="563">
        <v>9.8000000000000007</v>
      </c>
      <c r="J5" s="59">
        <v>2.2999999999999998</v>
      </c>
      <c r="K5" s="59">
        <v>15.7</v>
      </c>
      <c r="L5" s="59">
        <v>54</v>
      </c>
      <c r="M5" s="59">
        <v>15.1</v>
      </c>
    </row>
    <row r="6" spans="1:13" x14ac:dyDescent="0.2">
      <c r="A6" s="210">
        <v>3</v>
      </c>
      <c r="B6" s="59">
        <v>36</v>
      </c>
      <c r="C6" s="59">
        <v>77.7</v>
      </c>
      <c r="D6" s="59">
        <v>4</v>
      </c>
      <c r="E6" s="59">
        <v>29.7</v>
      </c>
      <c r="F6" s="59">
        <v>6.2</v>
      </c>
      <c r="G6" s="59">
        <v>11.7</v>
      </c>
      <c r="H6" s="59">
        <v>3.6</v>
      </c>
      <c r="I6" s="59">
        <v>10.4</v>
      </c>
      <c r="J6" s="59">
        <v>5.8</v>
      </c>
      <c r="K6" s="59">
        <v>8.1</v>
      </c>
      <c r="L6" s="59">
        <v>46.2</v>
      </c>
      <c r="M6" s="59">
        <v>16.899999999999999</v>
      </c>
    </row>
    <row r="7" spans="1:13" x14ac:dyDescent="0.2">
      <c r="A7" s="210">
        <v>4</v>
      </c>
      <c r="B7" s="59">
        <v>46.8</v>
      </c>
      <c r="C7" s="59">
        <v>47.5</v>
      </c>
      <c r="D7" s="59">
        <v>9.9</v>
      </c>
      <c r="E7" s="59">
        <v>23.3</v>
      </c>
      <c r="F7" s="59">
        <v>7.2</v>
      </c>
      <c r="G7" s="59">
        <v>8.1999999999999993</v>
      </c>
      <c r="H7" s="59">
        <v>7.3</v>
      </c>
      <c r="I7" s="59">
        <v>6.8</v>
      </c>
      <c r="J7" s="59">
        <v>7.8</v>
      </c>
      <c r="K7" s="59">
        <v>8.1999999999999993</v>
      </c>
      <c r="L7" s="59">
        <v>20.5</v>
      </c>
      <c r="M7" s="59">
        <v>12</v>
      </c>
    </row>
    <row r="8" spans="1:13" ht="15" customHeight="1" x14ac:dyDescent="0.2">
      <c r="A8" s="210">
        <v>5</v>
      </c>
      <c r="B8" s="59">
        <v>61.4</v>
      </c>
      <c r="C8" s="59">
        <v>5.3</v>
      </c>
      <c r="D8" s="59">
        <v>11.5</v>
      </c>
      <c r="E8" s="59">
        <v>11.9</v>
      </c>
      <c r="F8" s="59">
        <v>9</v>
      </c>
      <c r="G8" s="563" t="s">
        <v>914</v>
      </c>
      <c r="H8" s="59">
        <v>11.4</v>
      </c>
      <c r="I8" s="59">
        <v>5.9</v>
      </c>
      <c r="J8" s="59">
        <v>12.4</v>
      </c>
      <c r="K8" s="59">
        <v>3.7</v>
      </c>
      <c r="L8" s="59">
        <v>9.6999999999999993</v>
      </c>
      <c r="M8" s="59">
        <v>2.6</v>
      </c>
    </row>
    <row r="9" spans="1:13" x14ac:dyDescent="0.2">
      <c r="A9" s="210">
        <v>6</v>
      </c>
      <c r="B9" s="59">
        <v>78.599999999999994</v>
      </c>
      <c r="C9" s="59">
        <v>14.1</v>
      </c>
      <c r="D9" s="59">
        <v>10</v>
      </c>
      <c r="E9" s="59">
        <v>17.2</v>
      </c>
      <c r="F9" s="59">
        <v>9.3000000000000007</v>
      </c>
      <c r="G9" s="59">
        <v>7.1</v>
      </c>
      <c r="H9" s="59">
        <v>12.1</v>
      </c>
      <c r="I9" s="59">
        <v>10.6</v>
      </c>
      <c r="J9" s="59">
        <v>16.399999999999999</v>
      </c>
      <c r="K9" s="59">
        <v>5.6</v>
      </c>
      <c r="L9" s="59">
        <v>12.6</v>
      </c>
      <c r="M9" s="59">
        <v>4.4000000000000004</v>
      </c>
    </row>
    <row r="10" spans="1:13" x14ac:dyDescent="0.2">
      <c r="A10" s="210">
        <v>7</v>
      </c>
      <c r="B10" s="59">
        <v>63.6</v>
      </c>
      <c r="C10" s="59">
        <v>17.2</v>
      </c>
      <c r="D10" s="59">
        <v>12.3</v>
      </c>
      <c r="E10" s="59">
        <v>16.8</v>
      </c>
      <c r="F10" s="59">
        <v>9.6999999999999993</v>
      </c>
      <c r="G10" s="59">
        <v>7.8</v>
      </c>
      <c r="H10" s="563" t="s">
        <v>914</v>
      </c>
      <c r="I10" s="59">
        <v>13.6</v>
      </c>
      <c r="J10" s="59">
        <v>6.4</v>
      </c>
      <c r="K10" s="59">
        <v>4.5999999999999996</v>
      </c>
      <c r="L10" s="59">
        <v>14.1</v>
      </c>
      <c r="M10" s="563" t="s">
        <v>914</v>
      </c>
    </row>
    <row r="11" spans="1:13" x14ac:dyDescent="0.2">
      <c r="A11" s="210">
        <v>8</v>
      </c>
      <c r="B11" s="59">
        <v>29.7</v>
      </c>
      <c r="C11" s="59">
        <v>28.8</v>
      </c>
      <c r="D11" s="59">
        <v>8.6999999999999993</v>
      </c>
      <c r="E11" s="59">
        <v>13.6</v>
      </c>
      <c r="F11" s="59">
        <v>11.8</v>
      </c>
      <c r="G11" s="59">
        <v>3.6</v>
      </c>
      <c r="H11" s="59">
        <v>10.7</v>
      </c>
      <c r="I11" s="59">
        <v>14.3</v>
      </c>
      <c r="J11" s="59">
        <v>6.1</v>
      </c>
      <c r="K11" s="59">
        <v>5.6</v>
      </c>
      <c r="L11" s="59">
        <v>14.6</v>
      </c>
      <c r="M11" s="563" t="s">
        <v>914</v>
      </c>
    </row>
    <row r="12" spans="1:13" x14ac:dyDescent="0.2">
      <c r="A12" s="210">
        <v>9</v>
      </c>
      <c r="B12" s="59">
        <v>46.6</v>
      </c>
      <c r="C12" s="59">
        <v>54.4</v>
      </c>
      <c r="D12" s="59">
        <v>18.7</v>
      </c>
      <c r="E12" s="59">
        <v>16.8</v>
      </c>
      <c r="F12" s="59">
        <v>10.5</v>
      </c>
      <c r="G12" s="59">
        <v>5.6</v>
      </c>
      <c r="H12" s="59">
        <v>13.8</v>
      </c>
      <c r="I12" s="59">
        <v>15.8</v>
      </c>
      <c r="J12" s="59">
        <v>15.5</v>
      </c>
      <c r="K12" s="59">
        <v>16.399999999999999</v>
      </c>
      <c r="L12" s="59">
        <v>19.5</v>
      </c>
      <c r="M12" s="563" t="s">
        <v>914</v>
      </c>
    </row>
    <row r="13" spans="1:13" x14ac:dyDescent="0.2">
      <c r="A13" s="210">
        <v>10</v>
      </c>
      <c r="B13" s="59">
        <v>44</v>
      </c>
      <c r="C13" s="59">
        <v>79.099999999999994</v>
      </c>
      <c r="D13" s="59">
        <v>25.1</v>
      </c>
      <c r="E13" s="59">
        <v>18.2</v>
      </c>
      <c r="F13" s="59">
        <v>11.9</v>
      </c>
      <c r="G13" s="59">
        <v>7.7</v>
      </c>
      <c r="H13" s="563" t="s">
        <v>914</v>
      </c>
      <c r="I13" s="59">
        <v>20</v>
      </c>
      <c r="J13" s="59">
        <v>19.5</v>
      </c>
      <c r="K13" s="59">
        <v>33.200000000000003</v>
      </c>
      <c r="L13" s="59">
        <v>15.7</v>
      </c>
      <c r="M13" s="59">
        <v>14.6</v>
      </c>
    </row>
    <row r="14" spans="1:13" x14ac:dyDescent="0.2">
      <c r="A14" s="210">
        <v>11</v>
      </c>
      <c r="B14" s="59">
        <v>33.700000000000003</v>
      </c>
      <c r="C14" s="59">
        <v>49.3</v>
      </c>
      <c r="D14" s="59">
        <v>15</v>
      </c>
      <c r="E14" s="59">
        <v>18</v>
      </c>
      <c r="F14" s="59">
        <v>9.1999999999999993</v>
      </c>
      <c r="G14" s="59">
        <v>4</v>
      </c>
      <c r="H14" s="59">
        <v>16.600000000000001</v>
      </c>
      <c r="I14" s="59">
        <v>18.600000000000001</v>
      </c>
      <c r="J14" s="59">
        <v>13.2</v>
      </c>
      <c r="K14" s="59">
        <v>8.6</v>
      </c>
      <c r="L14" s="59">
        <v>16.7</v>
      </c>
      <c r="M14" s="59">
        <v>18.100000000000001</v>
      </c>
    </row>
    <row r="15" spans="1:13" x14ac:dyDescent="0.2">
      <c r="A15" s="210">
        <v>12</v>
      </c>
      <c r="B15" s="59">
        <v>31.5</v>
      </c>
      <c r="C15" s="59">
        <v>30.2</v>
      </c>
      <c r="D15" s="59">
        <v>38.1</v>
      </c>
      <c r="E15" s="59">
        <v>20</v>
      </c>
      <c r="F15" s="59">
        <v>7.9</v>
      </c>
      <c r="G15" s="59">
        <v>8.4</v>
      </c>
      <c r="H15" s="59">
        <v>5.3</v>
      </c>
      <c r="I15" s="59">
        <v>11.4</v>
      </c>
      <c r="J15" s="59">
        <v>15.1</v>
      </c>
      <c r="K15" s="59">
        <v>7.4</v>
      </c>
      <c r="L15" s="59">
        <v>23.1</v>
      </c>
      <c r="M15" s="59">
        <v>24.7</v>
      </c>
    </row>
    <row r="16" spans="1:13" x14ac:dyDescent="0.2">
      <c r="A16" s="210">
        <v>13</v>
      </c>
      <c r="B16" s="59">
        <v>26.2</v>
      </c>
      <c r="C16" s="59">
        <v>29.8</v>
      </c>
      <c r="D16" s="59">
        <v>45.5</v>
      </c>
      <c r="E16" s="59">
        <v>19.3</v>
      </c>
      <c r="F16" s="59">
        <v>5.9</v>
      </c>
      <c r="G16" s="59">
        <v>12.3</v>
      </c>
      <c r="H16" s="59">
        <v>8.5</v>
      </c>
      <c r="I16" s="59">
        <v>18</v>
      </c>
      <c r="J16" s="59">
        <v>15.6</v>
      </c>
      <c r="K16" s="59">
        <v>7.5</v>
      </c>
      <c r="L16" s="59">
        <v>29.1</v>
      </c>
      <c r="M16" s="59">
        <v>21.8</v>
      </c>
    </row>
    <row r="17" spans="1:13" x14ac:dyDescent="0.2">
      <c r="A17" s="210">
        <v>14</v>
      </c>
      <c r="B17" s="59">
        <v>39.299999999999997</v>
      </c>
      <c r="C17" s="59">
        <v>30.3</v>
      </c>
      <c r="D17" s="563" t="s">
        <v>914</v>
      </c>
      <c r="E17" s="59">
        <v>14.6</v>
      </c>
      <c r="F17" s="59">
        <v>10.7</v>
      </c>
      <c r="G17" s="59">
        <v>9.1999999999999993</v>
      </c>
      <c r="H17" s="59">
        <v>8.9</v>
      </c>
      <c r="I17" s="59">
        <v>10.5</v>
      </c>
      <c r="J17" s="59">
        <v>14.9</v>
      </c>
      <c r="K17" s="59">
        <v>15.8</v>
      </c>
      <c r="L17" s="59">
        <v>44.2</v>
      </c>
      <c r="M17" s="59">
        <v>30.5</v>
      </c>
    </row>
    <row r="18" spans="1:13" x14ac:dyDescent="0.2">
      <c r="A18" s="210">
        <v>15</v>
      </c>
      <c r="B18" s="59">
        <v>45.1</v>
      </c>
      <c r="C18" s="59">
        <v>18.5</v>
      </c>
      <c r="D18" s="59">
        <v>8.6999999999999993</v>
      </c>
      <c r="E18" s="59">
        <v>10.8</v>
      </c>
      <c r="F18" s="563" t="s">
        <v>914</v>
      </c>
      <c r="G18" s="59">
        <v>9.8000000000000007</v>
      </c>
      <c r="H18" s="59">
        <v>10.1</v>
      </c>
      <c r="I18" s="59">
        <v>5.0999999999999996</v>
      </c>
      <c r="J18" s="59">
        <v>13.2</v>
      </c>
      <c r="K18" s="59">
        <v>4.2</v>
      </c>
      <c r="L18" s="59">
        <v>38.799999999999997</v>
      </c>
      <c r="M18" s="563" t="s">
        <v>914</v>
      </c>
    </row>
    <row r="19" spans="1:13" x14ac:dyDescent="0.2">
      <c r="A19" s="210">
        <v>16</v>
      </c>
      <c r="B19" s="59">
        <v>43.3</v>
      </c>
      <c r="C19" s="59">
        <v>9.6999999999999993</v>
      </c>
      <c r="D19" s="59">
        <v>14.4</v>
      </c>
      <c r="E19" s="59">
        <v>15.7</v>
      </c>
      <c r="F19" s="59">
        <v>7.1</v>
      </c>
      <c r="G19" s="59">
        <v>7.7</v>
      </c>
      <c r="H19" s="59">
        <v>11</v>
      </c>
      <c r="I19" s="59">
        <v>8.6</v>
      </c>
      <c r="J19" s="59">
        <v>32.700000000000003</v>
      </c>
      <c r="K19" s="59">
        <v>4.2</v>
      </c>
      <c r="L19" s="59">
        <v>48.1</v>
      </c>
      <c r="M19" s="563" t="s">
        <v>914</v>
      </c>
    </row>
    <row r="20" spans="1:13" x14ac:dyDescent="0.2">
      <c r="A20" s="210">
        <v>17</v>
      </c>
      <c r="B20" s="59">
        <v>21.7</v>
      </c>
      <c r="C20" s="59">
        <v>36.4</v>
      </c>
      <c r="D20" s="59">
        <v>24.6</v>
      </c>
      <c r="E20" s="59">
        <v>14.9</v>
      </c>
      <c r="F20" s="59">
        <v>9.6999999999999993</v>
      </c>
      <c r="G20" s="59">
        <v>7.5</v>
      </c>
      <c r="H20" s="59">
        <v>7.5</v>
      </c>
      <c r="I20" s="59">
        <v>8.5</v>
      </c>
      <c r="J20" s="563" t="s">
        <v>914</v>
      </c>
      <c r="K20" s="59">
        <v>12</v>
      </c>
      <c r="L20" s="59">
        <v>10.7</v>
      </c>
      <c r="M20" s="563" t="s">
        <v>914</v>
      </c>
    </row>
    <row r="21" spans="1:13" x14ac:dyDescent="0.2">
      <c r="A21" s="210">
        <v>18</v>
      </c>
      <c r="B21" s="59">
        <v>36.6</v>
      </c>
      <c r="C21" s="563" t="s">
        <v>914</v>
      </c>
      <c r="D21" s="59">
        <v>22.1</v>
      </c>
      <c r="E21" s="59">
        <v>12.1</v>
      </c>
      <c r="F21" s="59">
        <v>9.4</v>
      </c>
      <c r="G21" s="59">
        <v>12</v>
      </c>
      <c r="H21" s="59">
        <v>6.2</v>
      </c>
      <c r="I21" s="59">
        <v>1.9</v>
      </c>
      <c r="J21" s="59">
        <v>2.9</v>
      </c>
      <c r="K21" s="59">
        <v>18.399999999999999</v>
      </c>
      <c r="L21" s="59">
        <v>16.899999999999999</v>
      </c>
      <c r="M21" s="563" t="s">
        <v>914</v>
      </c>
    </row>
    <row r="22" spans="1:13" x14ac:dyDescent="0.2">
      <c r="A22" s="210">
        <v>19</v>
      </c>
      <c r="B22" s="59">
        <v>20.2</v>
      </c>
      <c r="C22" s="59">
        <v>12.3</v>
      </c>
      <c r="D22" s="59">
        <v>15.2</v>
      </c>
      <c r="E22" s="59">
        <v>9.6999999999999993</v>
      </c>
      <c r="F22" s="59">
        <v>11.4</v>
      </c>
      <c r="G22" s="59">
        <v>12.5</v>
      </c>
      <c r="H22" s="59">
        <v>6.7</v>
      </c>
      <c r="I22" s="59">
        <v>1.2</v>
      </c>
      <c r="J22" s="59">
        <v>11.8</v>
      </c>
      <c r="K22" s="59">
        <v>21.3</v>
      </c>
      <c r="L22" s="59">
        <v>25.3</v>
      </c>
      <c r="M22" s="563" t="s">
        <v>914</v>
      </c>
    </row>
    <row r="23" spans="1:13" x14ac:dyDescent="0.2">
      <c r="A23" s="210">
        <v>20</v>
      </c>
      <c r="B23" s="59">
        <v>13.2</v>
      </c>
      <c r="C23" s="59">
        <v>14.6</v>
      </c>
      <c r="D23" s="59">
        <v>26.7</v>
      </c>
      <c r="E23" s="59">
        <v>9.8000000000000007</v>
      </c>
      <c r="F23" s="59">
        <v>10.199999999999999</v>
      </c>
      <c r="G23" s="59">
        <v>6.5</v>
      </c>
      <c r="H23" s="59">
        <v>9.6999999999999993</v>
      </c>
      <c r="I23" s="563" t="s">
        <v>914</v>
      </c>
      <c r="J23" s="59">
        <v>11.8</v>
      </c>
      <c r="K23" s="59">
        <v>44.3</v>
      </c>
      <c r="L23" s="59">
        <v>8</v>
      </c>
      <c r="M23" s="563" t="s">
        <v>914</v>
      </c>
    </row>
    <row r="24" spans="1:13" x14ac:dyDescent="0.2">
      <c r="A24" s="210">
        <v>21</v>
      </c>
      <c r="B24" s="563">
        <v>27.6</v>
      </c>
      <c r="C24" s="59">
        <v>21.5</v>
      </c>
      <c r="D24" s="59">
        <v>33.6</v>
      </c>
      <c r="E24" s="59">
        <v>9.3000000000000007</v>
      </c>
      <c r="F24" s="59">
        <v>13.2</v>
      </c>
      <c r="G24" s="59">
        <v>7.8</v>
      </c>
      <c r="H24" s="59">
        <v>12.5</v>
      </c>
      <c r="I24" s="563" t="s">
        <v>914</v>
      </c>
      <c r="J24" s="59">
        <v>13.7</v>
      </c>
      <c r="K24" s="59">
        <v>94.6</v>
      </c>
      <c r="L24" s="59">
        <v>8.6999999999999993</v>
      </c>
      <c r="M24" s="563" t="s">
        <v>914</v>
      </c>
    </row>
    <row r="25" spans="1:13" x14ac:dyDescent="0.2">
      <c r="A25" s="210">
        <v>22</v>
      </c>
      <c r="B25" s="59">
        <v>37.9</v>
      </c>
      <c r="C25" s="59">
        <v>15.9</v>
      </c>
      <c r="D25" s="59">
        <v>10.4</v>
      </c>
      <c r="E25" s="59">
        <v>11</v>
      </c>
      <c r="F25" s="59">
        <v>13.3</v>
      </c>
      <c r="G25" s="59">
        <v>8.5</v>
      </c>
      <c r="H25" s="59">
        <v>14.9</v>
      </c>
      <c r="I25" s="59">
        <v>6.4</v>
      </c>
      <c r="J25" s="59">
        <v>9.1</v>
      </c>
      <c r="K25" s="59">
        <v>82.2</v>
      </c>
      <c r="L25" s="59">
        <v>19.600000000000001</v>
      </c>
      <c r="M25" s="563" t="s">
        <v>914</v>
      </c>
    </row>
    <row r="26" spans="1:13" x14ac:dyDescent="0.2">
      <c r="A26" s="210">
        <v>23</v>
      </c>
      <c r="B26" s="59">
        <v>32.6</v>
      </c>
      <c r="C26" s="59">
        <v>31.5</v>
      </c>
      <c r="D26" s="59">
        <v>9.4</v>
      </c>
      <c r="E26" s="59">
        <v>14.3</v>
      </c>
      <c r="F26" s="59">
        <v>12.8</v>
      </c>
      <c r="G26" s="59">
        <v>7.2</v>
      </c>
      <c r="H26" s="59">
        <v>8.9</v>
      </c>
      <c r="I26" s="59">
        <v>1.9</v>
      </c>
      <c r="J26" s="59">
        <v>9.6</v>
      </c>
      <c r="K26" s="59">
        <v>57</v>
      </c>
      <c r="L26" s="59">
        <v>21.9</v>
      </c>
      <c r="M26" s="563" t="s">
        <v>914</v>
      </c>
    </row>
    <row r="27" spans="1:13" x14ac:dyDescent="0.2">
      <c r="A27" s="210">
        <v>24</v>
      </c>
      <c r="B27" s="59">
        <v>43.8</v>
      </c>
      <c r="C27" s="59">
        <v>54.8</v>
      </c>
      <c r="D27" s="59">
        <v>13.5</v>
      </c>
      <c r="E27" s="59">
        <v>21.4</v>
      </c>
      <c r="F27" s="59">
        <v>6.1</v>
      </c>
      <c r="G27" s="59">
        <v>13.7</v>
      </c>
      <c r="H27" s="59">
        <v>7.8</v>
      </c>
      <c r="I27" s="563" t="s">
        <v>914</v>
      </c>
      <c r="J27" s="59">
        <v>7.8</v>
      </c>
      <c r="K27" s="59">
        <v>9.1</v>
      </c>
      <c r="L27" s="59">
        <v>17.899999999999999</v>
      </c>
      <c r="M27" s="59">
        <v>28.9</v>
      </c>
    </row>
    <row r="28" spans="1:13" x14ac:dyDescent="0.2">
      <c r="A28" s="210">
        <v>25</v>
      </c>
      <c r="B28" s="59">
        <v>26.7</v>
      </c>
      <c r="C28" s="59">
        <v>57</v>
      </c>
      <c r="D28" s="59">
        <v>13.2</v>
      </c>
      <c r="E28" s="59">
        <v>23.4</v>
      </c>
      <c r="F28" s="59">
        <v>5.4</v>
      </c>
      <c r="G28" s="59">
        <v>12.1</v>
      </c>
      <c r="H28" s="59">
        <v>7.9</v>
      </c>
      <c r="I28" s="563" t="s">
        <v>914</v>
      </c>
      <c r="J28" s="59">
        <v>7.3</v>
      </c>
      <c r="K28" s="59">
        <v>8.9</v>
      </c>
      <c r="L28" s="59">
        <v>26.7</v>
      </c>
      <c r="M28" s="59">
        <v>13.2</v>
      </c>
    </row>
    <row r="29" spans="1:13" x14ac:dyDescent="0.2">
      <c r="A29" s="210">
        <v>26</v>
      </c>
      <c r="B29" s="59">
        <v>47.3</v>
      </c>
      <c r="C29" s="59">
        <v>38.9</v>
      </c>
      <c r="D29" s="59">
        <v>6.8</v>
      </c>
      <c r="E29" s="59">
        <v>11.2</v>
      </c>
      <c r="F29" s="59">
        <v>5.9</v>
      </c>
      <c r="G29" s="59">
        <v>10</v>
      </c>
      <c r="H29" s="59">
        <v>8.3000000000000007</v>
      </c>
      <c r="I29" s="59">
        <v>6.8</v>
      </c>
      <c r="J29" s="59">
        <v>3.9</v>
      </c>
      <c r="K29" s="59">
        <v>19</v>
      </c>
      <c r="L29" s="59">
        <v>30.8</v>
      </c>
      <c r="M29" s="59">
        <v>7.7</v>
      </c>
    </row>
    <row r="30" spans="1:13" x14ac:dyDescent="0.2">
      <c r="A30" s="210">
        <v>27</v>
      </c>
      <c r="B30" s="59">
        <v>56.8</v>
      </c>
      <c r="C30" s="59">
        <v>9</v>
      </c>
      <c r="D30" s="59">
        <v>19.100000000000001</v>
      </c>
      <c r="E30" s="59">
        <v>15.3</v>
      </c>
      <c r="F30" s="59">
        <v>7.3</v>
      </c>
      <c r="G30" s="59">
        <v>13.9</v>
      </c>
      <c r="H30" s="59">
        <v>7.4</v>
      </c>
      <c r="I30" s="59">
        <v>9.4</v>
      </c>
      <c r="J30" s="563" t="s">
        <v>914</v>
      </c>
      <c r="K30" s="59">
        <v>4.5999999999999996</v>
      </c>
      <c r="L30" s="59">
        <v>39.4</v>
      </c>
      <c r="M30" s="59">
        <v>11.6</v>
      </c>
    </row>
    <row r="31" spans="1:13" x14ac:dyDescent="0.2">
      <c r="A31" s="210">
        <v>28</v>
      </c>
      <c r="B31" s="59">
        <v>55.6</v>
      </c>
      <c r="C31" s="59">
        <v>10.5</v>
      </c>
      <c r="D31" s="59">
        <v>26</v>
      </c>
      <c r="E31" s="59">
        <v>16.899999999999999</v>
      </c>
      <c r="F31" s="59">
        <v>9.4</v>
      </c>
      <c r="G31" s="59">
        <v>15.8</v>
      </c>
      <c r="H31" s="59">
        <v>14.6</v>
      </c>
      <c r="I31" s="563" t="s">
        <v>914</v>
      </c>
      <c r="J31" s="59">
        <v>1.1000000000000001</v>
      </c>
      <c r="K31" s="563">
        <v>11.9</v>
      </c>
      <c r="L31" s="59">
        <v>42</v>
      </c>
      <c r="M31" s="563" t="s">
        <v>914</v>
      </c>
    </row>
    <row r="32" spans="1:13" x14ac:dyDescent="0.2">
      <c r="A32" s="210">
        <v>29</v>
      </c>
      <c r="B32" s="59">
        <v>42.9</v>
      </c>
      <c r="C32" s="59">
        <v>12.8</v>
      </c>
      <c r="D32" s="59">
        <v>19.8</v>
      </c>
      <c r="E32" s="563">
        <v>7.1</v>
      </c>
      <c r="F32" s="59">
        <v>7.7</v>
      </c>
      <c r="G32" s="59">
        <v>16.3</v>
      </c>
      <c r="H32" s="563">
        <v>17.3</v>
      </c>
      <c r="I32" s="59">
        <v>9.3000000000000007</v>
      </c>
      <c r="J32" s="563" t="s">
        <v>914</v>
      </c>
      <c r="K32" s="563">
        <v>18</v>
      </c>
      <c r="L32" s="59">
        <v>15.5</v>
      </c>
      <c r="M32" s="59">
        <v>15</v>
      </c>
    </row>
    <row r="33" spans="1:14" x14ac:dyDescent="0.2">
      <c r="A33" s="210">
        <v>30</v>
      </c>
      <c r="B33" s="59">
        <v>36.299999999999997</v>
      </c>
      <c r="C33" s="59"/>
      <c r="D33" s="59">
        <v>8.4</v>
      </c>
      <c r="E33" s="563" t="s">
        <v>914</v>
      </c>
      <c r="F33" s="59">
        <v>9.9</v>
      </c>
      <c r="G33" s="59">
        <v>8</v>
      </c>
      <c r="H33" s="563">
        <v>17.899999999999999</v>
      </c>
      <c r="I33" s="59">
        <v>5.8</v>
      </c>
      <c r="J33" s="59">
        <v>16.399999999999999</v>
      </c>
      <c r="K33" s="59">
        <v>26.3</v>
      </c>
      <c r="L33" s="59">
        <v>17.5</v>
      </c>
      <c r="M33" s="563" t="s">
        <v>914</v>
      </c>
    </row>
    <row r="34" spans="1:14" x14ac:dyDescent="0.2">
      <c r="A34" s="210">
        <v>31</v>
      </c>
      <c r="B34" s="59">
        <v>40.299999999999997</v>
      </c>
      <c r="C34" s="59"/>
      <c r="D34" s="59">
        <v>9</v>
      </c>
      <c r="E34" s="59"/>
      <c r="F34" s="59">
        <v>7.4</v>
      </c>
      <c r="G34" s="59"/>
      <c r="H34" s="563">
        <v>17.399999999999999</v>
      </c>
      <c r="I34" s="59">
        <v>8.3000000000000007</v>
      </c>
      <c r="J34" s="59"/>
      <c r="K34" s="59">
        <v>25.9</v>
      </c>
      <c r="L34" s="59"/>
      <c r="M34" s="59">
        <v>15.2</v>
      </c>
    </row>
    <row r="35" spans="1:14" s="189" customFormat="1" x14ac:dyDescent="0.2">
      <c r="A35" s="63" t="s">
        <v>895</v>
      </c>
      <c r="B35" s="544">
        <f>AVERAGE(B4:B34)</f>
        <v>40.158064516129038</v>
      </c>
      <c r="C35" s="544">
        <f t="shared" ref="C35:M35" si="0">AVERAGE(C4:C34)</f>
        <v>32.914285714285704</v>
      </c>
      <c r="D35" s="544">
        <f t="shared" si="0"/>
        <v>16.993333333333332</v>
      </c>
      <c r="E35" s="544">
        <f t="shared" si="0"/>
        <v>15.613793103448275</v>
      </c>
      <c r="F35" s="544">
        <f t="shared" si="0"/>
        <v>8.8600000000000012</v>
      </c>
      <c r="G35" s="544">
        <f t="shared" si="0"/>
        <v>9.5310344827586224</v>
      </c>
      <c r="H35" s="544">
        <f>AVERAGE(H4:H34)</f>
        <v>10.579310344827585</v>
      </c>
      <c r="I35" s="544">
        <f t="shared" si="0"/>
        <v>10.076923076923077</v>
      </c>
      <c r="J35" s="544">
        <f t="shared" si="0"/>
        <v>10.988888888888891</v>
      </c>
      <c r="K35" s="544">
        <f t="shared" si="0"/>
        <v>20.399999999999995</v>
      </c>
      <c r="L35" s="544">
        <f t="shared" si="0"/>
        <v>25.063333333333333</v>
      </c>
      <c r="M35" s="544">
        <f t="shared" si="0"/>
        <v>15.96470588235294</v>
      </c>
    </row>
    <row r="36" spans="1:14" x14ac:dyDescent="0.2">
      <c r="A36" s="121" t="s">
        <v>65</v>
      </c>
    </row>
    <row r="37" spans="1:14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1:14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41" spans="1:14" ht="12.75" customHeight="1" x14ac:dyDescent="0.2"/>
  </sheetData>
  <mergeCells count="1">
    <mergeCell ref="A1:M1"/>
  </mergeCells>
  <conditionalFormatting sqref="B35:M35">
    <cfRule type="cellIs" dxfId="4" priority="1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42"/>
  <sheetViews>
    <sheetView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6.5703125" style="123" customWidth="1"/>
    <col min="2" max="13" width="6.42578125" style="123" customWidth="1"/>
    <col min="14" max="16384" width="9.140625" style="123"/>
  </cols>
  <sheetData>
    <row r="1" spans="1:13" ht="32.25" customHeight="1" x14ac:dyDescent="0.2">
      <c r="A1" s="1025" t="s">
        <v>1677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</row>
    <row r="2" spans="1:13" ht="15" x14ac:dyDescent="0.25">
      <c r="A2" s="188"/>
    </row>
    <row r="3" spans="1:13" s="32" customFormat="1" ht="20.25" customHeight="1" x14ac:dyDescent="0.2">
      <c r="A3" s="753" t="s">
        <v>882</v>
      </c>
      <c r="B3" s="753" t="s">
        <v>883</v>
      </c>
      <c r="C3" s="753" t="s">
        <v>884</v>
      </c>
      <c r="D3" s="753" t="s">
        <v>885</v>
      </c>
      <c r="E3" s="753" t="s">
        <v>886</v>
      </c>
      <c r="F3" s="753" t="s">
        <v>887</v>
      </c>
      <c r="G3" s="753" t="s">
        <v>888</v>
      </c>
      <c r="H3" s="753" t="s">
        <v>889</v>
      </c>
      <c r="I3" s="753" t="s">
        <v>890</v>
      </c>
      <c r="J3" s="753" t="s">
        <v>891</v>
      </c>
      <c r="K3" s="753" t="s">
        <v>892</v>
      </c>
      <c r="L3" s="753" t="s">
        <v>893</v>
      </c>
      <c r="M3" s="753" t="s">
        <v>894</v>
      </c>
    </row>
    <row r="4" spans="1:13" x14ac:dyDescent="0.2">
      <c r="A4" s="311">
        <v>1</v>
      </c>
      <c r="B4" s="69">
        <v>46.6</v>
      </c>
      <c r="C4" s="69">
        <v>46.49</v>
      </c>
      <c r="D4" s="790">
        <v>17.48</v>
      </c>
      <c r="E4" s="790">
        <v>18.489999999999998</v>
      </c>
      <c r="F4" s="790">
        <v>6.5679999999999996</v>
      </c>
      <c r="G4" s="790">
        <v>12.78</v>
      </c>
      <c r="H4" s="790">
        <v>18.079999999999998</v>
      </c>
      <c r="I4" s="789">
        <v>13.74</v>
      </c>
      <c r="J4" s="790">
        <v>14.83</v>
      </c>
      <c r="K4" s="790">
        <v>27.52</v>
      </c>
      <c r="L4" s="789">
        <v>23.09</v>
      </c>
      <c r="M4" s="69">
        <v>28.39</v>
      </c>
    </row>
    <row r="5" spans="1:13" x14ac:dyDescent="0.2">
      <c r="A5" s="210">
        <v>2</v>
      </c>
      <c r="B5" s="58">
        <v>54.23</v>
      </c>
      <c r="C5" s="58">
        <v>37.82</v>
      </c>
      <c r="D5" s="789">
        <v>20.27</v>
      </c>
      <c r="E5" s="789">
        <v>18.18</v>
      </c>
      <c r="F5" s="789">
        <v>9</v>
      </c>
      <c r="G5" s="789">
        <v>10.07</v>
      </c>
      <c r="H5" s="789">
        <v>14.84</v>
      </c>
      <c r="I5" s="789">
        <v>6.0810000000000004</v>
      </c>
      <c r="J5" s="789">
        <v>16.25</v>
      </c>
      <c r="K5" s="789">
        <v>24.89</v>
      </c>
      <c r="L5" s="789">
        <v>33.08</v>
      </c>
      <c r="M5" s="58">
        <v>18.97</v>
      </c>
    </row>
    <row r="6" spans="1:13" x14ac:dyDescent="0.2">
      <c r="A6" s="210">
        <v>3</v>
      </c>
      <c r="B6" s="58">
        <v>48.47</v>
      </c>
      <c r="C6" s="58">
        <v>40.159999999999997</v>
      </c>
      <c r="D6" s="789">
        <v>21.47</v>
      </c>
      <c r="E6" s="789">
        <v>22.57</v>
      </c>
      <c r="F6" s="789">
        <v>7.032</v>
      </c>
      <c r="G6" s="789">
        <v>12.72</v>
      </c>
      <c r="H6" s="789">
        <v>15.74</v>
      </c>
      <c r="I6" s="789">
        <v>14.75</v>
      </c>
      <c r="J6" s="789">
        <v>14.47</v>
      </c>
      <c r="K6" s="789">
        <v>21.42</v>
      </c>
      <c r="L6" s="789">
        <v>32.03</v>
      </c>
      <c r="M6" s="58">
        <v>30.82</v>
      </c>
    </row>
    <row r="7" spans="1:13" x14ac:dyDescent="0.2">
      <c r="A7" s="210">
        <v>4</v>
      </c>
      <c r="B7" s="58">
        <v>49.77</v>
      </c>
      <c r="C7" s="58">
        <v>40.840000000000003</v>
      </c>
      <c r="D7" s="789">
        <v>32.65</v>
      </c>
      <c r="E7" s="789">
        <v>22.12</v>
      </c>
      <c r="F7" s="789">
        <v>13.58</v>
      </c>
      <c r="G7" s="789">
        <v>10.97</v>
      </c>
      <c r="H7" s="789">
        <v>12.33</v>
      </c>
      <c r="I7" s="789">
        <v>14.47</v>
      </c>
      <c r="J7" s="789">
        <v>19.809999999999999</v>
      </c>
      <c r="K7" s="789">
        <v>13.55</v>
      </c>
      <c r="L7" s="789">
        <v>30.22</v>
      </c>
      <c r="M7" s="58">
        <v>23.25</v>
      </c>
    </row>
    <row r="8" spans="1:13" ht="15" customHeight="1" x14ac:dyDescent="0.2">
      <c r="A8" s="210">
        <v>5</v>
      </c>
      <c r="B8" s="58">
        <v>51.33</v>
      </c>
      <c r="C8" s="58">
        <v>37.340000000000003</v>
      </c>
      <c r="D8" s="789" t="s">
        <v>914</v>
      </c>
      <c r="E8" s="789">
        <v>12.46</v>
      </c>
      <c r="F8" s="789">
        <v>20.420000000000002</v>
      </c>
      <c r="G8" s="789">
        <v>11.84</v>
      </c>
      <c r="H8" s="789">
        <v>11.41</v>
      </c>
      <c r="I8" s="789">
        <v>16.66</v>
      </c>
      <c r="J8" s="789">
        <v>13.96</v>
      </c>
      <c r="K8" s="789">
        <v>21.02</v>
      </c>
      <c r="L8" s="789">
        <v>28.92</v>
      </c>
      <c r="M8" s="58">
        <v>13.94</v>
      </c>
    </row>
    <row r="9" spans="1:13" x14ac:dyDescent="0.2">
      <c r="A9" s="210">
        <v>6</v>
      </c>
      <c r="B9" s="58">
        <v>38.840000000000003</v>
      </c>
      <c r="C9" s="58">
        <v>49.03</v>
      </c>
      <c r="D9" s="789" t="s">
        <v>914</v>
      </c>
      <c r="E9" s="789">
        <v>17.03</v>
      </c>
      <c r="F9" s="789">
        <v>13.37</v>
      </c>
      <c r="G9" s="789">
        <v>11.62</v>
      </c>
      <c r="H9" s="789">
        <v>15.59</v>
      </c>
      <c r="I9" s="789">
        <v>15.65</v>
      </c>
      <c r="J9" s="789">
        <v>8.9809999999999999</v>
      </c>
      <c r="K9" s="789">
        <v>20.059999999999999</v>
      </c>
      <c r="L9" s="789">
        <v>31.29</v>
      </c>
      <c r="M9" s="58">
        <v>9.2840000000000007</v>
      </c>
    </row>
    <row r="10" spans="1:13" x14ac:dyDescent="0.2">
      <c r="A10" s="210">
        <v>7</v>
      </c>
      <c r="B10" s="58">
        <v>57.35</v>
      </c>
      <c r="C10" s="58">
        <v>48.21</v>
      </c>
      <c r="D10" s="789">
        <v>32.590000000000003</v>
      </c>
      <c r="E10" s="789" t="s">
        <v>914</v>
      </c>
      <c r="F10" s="789">
        <v>13.03</v>
      </c>
      <c r="G10" s="789">
        <v>5.8860000000000001</v>
      </c>
      <c r="H10" s="789" t="s">
        <v>914</v>
      </c>
      <c r="I10" s="789">
        <v>19.04</v>
      </c>
      <c r="J10" s="789">
        <v>9.8239999999999998</v>
      </c>
      <c r="K10" s="789">
        <v>18.21</v>
      </c>
      <c r="L10" s="789">
        <v>35.58</v>
      </c>
      <c r="M10" s="58">
        <v>27.68</v>
      </c>
    </row>
    <row r="11" spans="1:13" x14ac:dyDescent="0.2">
      <c r="A11" s="210">
        <v>8</v>
      </c>
      <c r="B11" s="58">
        <v>65.739999999999995</v>
      </c>
      <c r="C11" s="58">
        <v>44.71</v>
      </c>
      <c r="D11" s="789">
        <v>25.44</v>
      </c>
      <c r="E11" s="789" t="s">
        <v>914</v>
      </c>
      <c r="F11" s="789">
        <v>15.06</v>
      </c>
      <c r="G11" s="789">
        <v>7.3630000000000004</v>
      </c>
      <c r="H11" s="789">
        <v>14.62</v>
      </c>
      <c r="I11" s="789">
        <v>16.89</v>
      </c>
      <c r="J11" s="789">
        <v>12.06</v>
      </c>
      <c r="K11" s="789">
        <v>22.68</v>
      </c>
      <c r="L11" s="789">
        <v>28.28</v>
      </c>
      <c r="M11" s="58">
        <v>8.8789999999999996</v>
      </c>
    </row>
    <row r="12" spans="1:13" x14ac:dyDescent="0.2">
      <c r="A12" s="210">
        <v>9</v>
      </c>
      <c r="B12" s="58">
        <v>58.96</v>
      </c>
      <c r="C12" s="58">
        <v>42.96</v>
      </c>
      <c r="D12" s="789">
        <v>29.62</v>
      </c>
      <c r="E12" s="789">
        <v>17.579999999999998</v>
      </c>
      <c r="F12" s="789">
        <v>14.57</v>
      </c>
      <c r="G12" s="789">
        <v>14.32</v>
      </c>
      <c r="H12" s="789">
        <v>21.34</v>
      </c>
      <c r="I12" s="789">
        <v>9.81</v>
      </c>
      <c r="J12" s="789">
        <v>17.600000000000001</v>
      </c>
      <c r="K12" s="789">
        <v>31.43</v>
      </c>
      <c r="L12" s="789" t="s">
        <v>914</v>
      </c>
      <c r="M12" s="58">
        <v>21.54</v>
      </c>
    </row>
    <row r="13" spans="1:13" x14ac:dyDescent="0.2">
      <c r="A13" s="210">
        <v>10</v>
      </c>
      <c r="B13" s="58">
        <v>48.33</v>
      </c>
      <c r="C13" s="58">
        <v>40.82</v>
      </c>
      <c r="D13" s="789">
        <v>39.18</v>
      </c>
      <c r="E13" s="789">
        <v>24.9</v>
      </c>
      <c r="F13" s="789">
        <v>9.4890000000000008</v>
      </c>
      <c r="G13" s="789">
        <v>17.95</v>
      </c>
      <c r="H13" s="789">
        <v>17.850000000000001</v>
      </c>
      <c r="I13" s="789">
        <v>15.73</v>
      </c>
      <c r="J13" s="789">
        <v>16.09</v>
      </c>
      <c r="K13" s="789">
        <v>24.33</v>
      </c>
      <c r="L13" s="789" t="s">
        <v>914</v>
      </c>
      <c r="M13" s="789" t="s">
        <v>914</v>
      </c>
    </row>
    <row r="14" spans="1:13" x14ac:dyDescent="0.2">
      <c r="A14" s="210">
        <v>11</v>
      </c>
      <c r="B14" s="58">
        <v>66.989999999999995</v>
      </c>
      <c r="C14" s="58">
        <v>41.63</v>
      </c>
      <c r="D14" s="789">
        <v>29.55</v>
      </c>
      <c r="E14" s="789">
        <v>15.8</v>
      </c>
      <c r="F14" s="789">
        <v>11.71</v>
      </c>
      <c r="G14" s="789">
        <v>15.48</v>
      </c>
      <c r="H14" s="789">
        <v>15.89</v>
      </c>
      <c r="I14" s="789">
        <v>15.15</v>
      </c>
      <c r="J14" s="789">
        <v>20.09</v>
      </c>
      <c r="K14" s="789">
        <v>7.5490000000000004</v>
      </c>
      <c r="L14" s="789">
        <v>30.22</v>
      </c>
      <c r="M14" s="789" t="s">
        <v>914</v>
      </c>
    </row>
    <row r="15" spans="1:13" x14ac:dyDescent="0.2">
      <c r="A15" s="210">
        <v>12</v>
      </c>
      <c r="B15" s="58">
        <v>46.84</v>
      </c>
      <c r="C15" s="58">
        <v>48.54</v>
      </c>
      <c r="D15" s="789">
        <v>33.159999999999997</v>
      </c>
      <c r="E15" s="789">
        <v>10.72</v>
      </c>
      <c r="F15" s="789">
        <v>9.0939999999999994</v>
      </c>
      <c r="G15" s="789">
        <v>16.63</v>
      </c>
      <c r="H15" s="789">
        <v>7.5060000000000002</v>
      </c>
      <c r="I15" s="789">
        <v>13.29</v>
      </c>
      <c r="J15" s="789">
        <v>15.98</v>
      </c>
      <c r="K15" s="789" t="s">
        <v>914</v>
      </c>
      <c r="L15" s="789">
        <v>31.26</v>
      </c>
      <c r="M15" s="789" t="s">
        <v>914</v>
      </c>
    </row>
    <row r="16" spans="1:13" x14ac:dyDescent="0.2">
      <c r="A16" s="210">
        <v>13</v>
      </c>
      <c r="B16" s="58">
        <v>55.52</v>
      </c>
      <c r="C16" s="58">
        <v>48.53</v>
      </c>
      <c r="D16" s="789">
        <v>25.55</v>
      </c>
      <c r="E16" s="789">
        <v>11.83</v>
      </c>
      <c r="F16" s="789">
        <v>13.57</v>
      </c>
      <c r="G16" s="789">
        <v>12.67</v>
      </c>
      <c r="H16" s="789">
        <v>11.15</v>
      </c>
      <c r="I16" s="789">
        <v>12.22</v>
      </c>
      <c r="J16" s="789">
        <v>13.79</v>
      </c>
      <c r="K16" s="789" t="s">
        <v>914</v>
      </c>
      <c r="L16" s="789">
        <v>35.47</v>
      </c>
      <c r="M16" s="789" t="s">
        <v>914</v>
      </c>
    </row>
    <row r="17" spans="1:13" x14ac:dyDescent="0.2">
      <c r="A17" s="210">
        <v>14</v>
      </c>
      <c r="B17" s="58">
        <v>53.57</v>
      </c>
      <c r="C17" s="58">
        <v>46.65</v>
      </c>
      <c r="D17" s="789">
        <v>17.02</v>
      </c>
      <c r="E17" s="789">
        <v>13.42</v>
      </c>
      <c r="F17" s="789">
        <v>13.79</v>
      </c>
      <c r="G17" s="789">
        <v>10.06</v>
      </c>
      <c r="H17" s="789">
        <v>15.7</v>
      </c>
      <c r="I17" s="789">
        <v>12.28</v>
      </c>
      <c r="J17" s="789">
        <v>23.02</v>
      </c>
      <c r="K17" s="789" t="s">
        <v>914</v>
      </c>
      <c r="L17" s="789">
        <v>33.479999999999997</v>
      </c>
      <c r="M17" s="789" t="s">
        <v>914</v>
      </c>
    </row>
    <row r="18" spans="1:13" x14ac:dyDescent="0.2">
      <c r="A18" s="210">
        <v>15</v>
      </c>
      <c r="B18" s="58">
        <v>57.78</v>
      </c>
      <c r="C18" s="58">
        <v>32.19</v>
      </c>
      <c r="D18" s="789">
        <v>14.61</v>
      </c>
      <c r="E18" s="789">
        <v>12.18</v>
      </c>
      <c r="F18" s="789">
        <v>11.56</v>
      </c>
      <c r="G18" s="789">
        <v>17.07</v>
      </c>
      <c r="H18" s="789">
        <v>15.08</v>
      </c>
      <c r="I18" s="789">
        <v>8.48</v>
      </c>
      <c r="J18" s="789">
        <v>18.350000000000001</v>
      </c>
      <c r="K18" s="789" t="s">
        <v>914</v>
      </c>
      <c r="L18" s="789">
        <v>24.44</v>
      </c>
      <c r="M18" s="789" t="s">
        <v>914</v>
      </c>
    </row>
    <row r="19" spans="1:13" x14ac:dyDescent="0.2">
      <c r="A19" s="210">
        <v>16</v>
      </c>
      <c r="B19" s="58">
        <v>65.86</v>
      </c>
      <c r="C19" s="58">
        <v>28.25</v>
      </c>
      <c r="D19" s="789">
        <v>21.14</v>
      </c>
      <c r="E19" s="789">
        <v>17.260000000000002</v>
      </c>
      <c r="F19" s="789">
        <v>9.0950000000000006</v>
      </c>
      <c r="G19" s="789">
        <v>18.600000000000001</v>
      </c>
      <c r="H19" s="789">
        <v>15.22</v>
      </c>
      <c r="I19" s="789">
        <v>7.6479999999999997</v>
      </c>
      <c r="J19" s="789">
        <v>29.88</v>
      </c>
      <c r="K19" s="789" t="s">
        <v>914</v>
      </c>
      <c r="L19" s="789">
        <v>31.25</v>
      </c>
      <c r="M19" s="789" t="s">
        <v>914</v>
      </c>
    </row>
    <row r="20" spans="1:13" x14ac:dyDescent="0.2">
      <c r="A20" s="210">
        <v>17</v>
      </c>
      <c r="B20" s="58">
        <v>56.67</v>
      </c>
      <c r="C20" s="58">
        <v>27.62</v>
      </c>
      <c r="D20" s="789">
        <v>27.26</v>
      </c>
      <c r="E20" s="789">
        <v>16.38</v>
      </c>
      <c r="F20" s="789">
        <v>4.383</v>
      </c>
      <c r="G20" s="789">
        <v>14.35</v>
      </c>
      <c r="H20" s="789">
        <v>12.52</v>
      </c>
      <c r="I20" s="789">
        <v>11.45</v>
      </c>
      <c r="J20" s="789">
        <v>26.93</v>
      </c>
      <c r="K20" s="789">
        <v>17.95</v>
      </c>
      <c r="L20" s="789">
        <v>42.15</v>
      </c>
      <c r="M20" s="789" t="s">
        <v>914</v>
      </c>
    </row>
    <row r="21" spans="1:13" x14ac:dyDescent="0.2">
      <c r="A21" s="210">
        <v>18</v>
      </c>
      <c r="B21" s="58">
        <v>49.47</v>
      </c>
      <c r="C21" s="58">
        <v>27.15</v>
      </c>
      <c r="D21" s="789">
        <v>29.65</v>
      </c>
      <c r="E21" s="789">
        <v>14.17</v>
      </c>
      <c r="F21" s="789">
        <v>12.74</v>
      </c>
      <c r="G21" s="789">
        <v>13.34</v>
      </c>
      <c r="H21" s="789">
        <v>13.1</v>
      </c>
      <c r="I21" s="789">
        <v>11.89</v>
      </c>
      <c r="J21" s="789">
        <v>21.1</v>
      </c>
      <c r="K21" s="789">
        <v>20.98</v>
      </c>
      <c r="L21" s="789">
        <v>41.99</v>
      </c>
      <c r="M21" s="789" t="s">
        <v>914</v>
      </c>
    </row>
    <row r="22" spans="1:13" x14ac:dyDescent="0.2">
      <c r="A22" s="210">
        <v>19</v>
      </c>
      <c r="B22" s="58">
        <v>40.54</v>
      </c>
      <c r="C22" s="58">
        <v>28.88</v>
      </c>
      <c r="D22" s="789">
        <v>20.440000000000001</v>
      </c>
      <c r="E22" s="789">
        <v>11.03</v>
      </c>
      <c r="F22" s="789">
        <v>10.41</v>
      </c>
      <c r="G22" s="789">
        <v>20.6</v>
      </c>
      <c r="H22" s="789">
        <v>8.327</v>
      </c>
      <c r="I22" s="789">
        <v>10.98</v>
      </c>
      <c r="J22" s="789">
        <v>18.03</v>
      </c>
      <c r="K22" s="789">
        <v>33.75</v>
      </c>
      <c r="L22" s="789">
        <v>41.59</v>
      </c>
      <c r="M22" s="789" t="s">
        <v>914</v>
      </c>
    </row>
    <row r="23" spans="1:13" x14ac:dyDescent="0.2">
      <c r="A23" s="210">
        <v>20</v>
      </c>
      <c r="B23" s="58">
        <v>43.15</v>
      </c>
      <c r="C23" s="58">
        <v>36.92</v>
      </c>
      <c r="D23" s="789">
        <v>17.66</v>
      </c>
      <c r="E23" s="789">
        <v>10.99</v>
      </c>
      <c r="F23" s="789">
        <v>16.54</v>
      </c>
      <c r="G23" s="789">
        <v>14.68</v>
      </c>
      <c r="H23" s="789">
        <v>13.48</v>
      </c>
      <c r="I23" s="789">
        <v>11.19</v>
      </c>
      <c r="J23" s="789">
        <v>13.22</v>
      </c>
      <c r="K23" s="789" t="s">
        <v>914</v>
      </c>
      <c r="L23" s="789">
        <v>30.71</v>
      </c>
      <c r="M23" s="789" t="s">
        <v>914</v>
      </c>
    </row>
    <row r="24" spans="1:13" x14ac:dyDescent="0.2">
      <c r="A24" s="210">
        <v>21</v>
      </c>
      <c r="B24" s="789">
        <v>51.6</v>
      </c>
      <c r="C24" s="58">
        <v>39.630000000000003</v>
      </c>
      <c r="D24" s="789">
        <v>16.84</v>
      </c>
      <c r="E24" s="789">
        <v>11.34</v>
      </c>
      <c r="F24" s="789">
        <v>14.24</v>
      </c>
      <c r="G24" s="789">
        <v>9.4529999999999994</v>
      </c>
      <c r="H24" s="789">
        <v>17.93</v>
      </c>
      <c r="I24" s="789">
        <v>10.45</v>
      </c>
      <c r="J24" s="789">
        <v>29.93</v>
      </c>
      <c r="K24" s="789" t="s">
        <v>914</v>
      </c>
      <c r="L24" s="789">
        <v>26.56</v>
      </c>
      <c r="M24" s="789" t="s">
        <v>914</v>
      </c>
    </row>
    <row r="25" spans="1:13" x14ac:dyDescent="0.2">
      <c r="A25" s="210">
        <v>22</v>
      </c>
      <c r="B25" s="58">
        <v>52.92</v>
      </c>
      <c r="C25" s="58">
        <v>28.49</v>
      </c>
      <c r="D25" s="789">
        <v>7.944</v>
      </c>
      <c r="E25" s="789">
        <v>9.593</v>
      </c>
      <c r="F25" s="789">
        <v>15.09</v>
      </c>
      <c r="G25" s="789">
        <v>19.670000000000002</v>
      </c>
      <c r="H25" s="789">
        <v>14.32</v>
      </c>
      <c r="I25" s="789">
        <v>10.91</v>
      </c>
      <c r="J25" s="789">
        <v>20.27</v>
      </c>
      <c r="K25" s="789">
        <v>37.79</v>
      </c>
      <c r="L25" s="789">
        <v>24.67</v>
      </c>
      <c r="M25" s="789" t="s">
        <v>914</v>
      </c>
    </row>
    <row r="26" spans="1:13" x14ac:dyDescent="0.2">
      <c r="A26" s="210">
        <v>23</v>
      </c>
      <c r="B26" s="58">
        <v>52.38</v>
      </c>
      <c r="C26" s="58">
        <v>25.68</v>
      </c>
      <c r="D26" s="789" t="s">
        <v>914</v>
      </c>
      <c r="E26" s="789">
        <v>12.87</v>
      </c>
      <c r="F26" s="789">
        <v>13.76</v>
      </c>
      <c r="G26" s="789">
        <v>21.63</v>
      </c>
      <c r="H26" s="789">
        <v>14.24</v>
      </c>
      <c r="I26" s="789">
        <v>5.4480000000000004</v>
      </c>
      <c r="J26" s="789">
        <v>19.059999999999999</v>
      </c>
      <c r="K26" s="789">
        <v>35.299999999999997</v>
      </c>
      <c r="L26" s="789">
        <v>42.84</v>
      </c>
      <c r="M26" s="58">
        <v>35.86</v>
      </c>
    </row>
    <row r="27" spans="1:13" x14ac:dyDescent="0.2">
      <c r="A27" s="210">
        <v>24</v>
      </c>
      <c r="B27" s="58">
        <v>61.13</v>
      </c>
      <c r="C27" s="58">
        <v>37.72</v>
      </c>
      <c r="D27" s="789" t="s">
        <v>914</v>
      </c>
      <c r="E27" s="789">
        <v>15.6</v>
      </c>
      <c r="F27" s="789">
        <v>6.7759999999999998</v>
      </c>
      <c r="G27" s="789">
        <v>22.65</v>
      </c>
      <c r="H27" s="789">
        <v>19</v>
      </c>
      <c r="I27" s="789">
        <v>9.2390000000000008</v>
      </c>
      <c r="J27" s="789">
        <v>16.760000000000002</v>
      </c>
      <c r="K27" s="789">
        <v>27.65</v>
      </c>
      <c r="L27" s="789">
        <v>36.93</v>
      </c>
      <c r="M27" s="58">
        <v>28.67</v>
      </c>
    </row>
    <row r="28" spans="1:13" x14ac:dyDescent="0.2">
      <c r="A28" s="210">
        <v>25</v>
      </c>
      <c r="B28" s="58">
        <v>55.08</v>
      </c>
      <c r="C28" s="58">
        <v>35.909999999999997</v>
      </c>
      <c r="D28" s="789">
        <v>11.33</v>
      </c>
      <c r="E28" s="789">
        <v>11.16</v>
      </c>
      <c r="F28" s="789">
        <v>12.88</v>
      </c>
      <c r="G28" s="789">
        <v>13.67</v>
      </c>
      <c r="H28" s="789">
        <v>11.58</v>
      </c>
      <c r="I28" s="789">
        <v>12.46</v>
      </c>
      <c r="J28" s="789">
        <v>17.88</v>
      </c>
      <c r="K28" s="789">
        <v>21.61</v>
      </c>
      <c r="L28" s="789">
        <v>44.2</v>
      </c>
      <c r="M28" s="58">
        <v>12.66</v>
      </c>
    </row>
    <row r="29" spans="1:13" x14ac:dyDescent="0.2">
      <c r="A29" s="210">
        <v>26</v>
      </c>
      <c r="B29" s="58">
        <v>43.28</v>
      </c>
      <c r="C29" s="58">
        <v>25.19</v>
      </c>
      <c r="D29" s="789">
        <v>10.18</v>
      </c>
      <c r="E29" s="789">
        <v>8.8810000000000002</v>
      </c>
      <c r="F29" s="789">
        <v>14.06</v>
      </c>
      <c r="G29" s="789">
        <v>16.04</v>
      </c>
      <c r="H29" s="789">
        <v>8.1180000000000003</v>
      </c>
      <c r="I29" s="789">
        <v>16.010000000000002</v>
      </c>
      <c r="J29" s="789">
        <v>12.22</v>
      </c>
      <c r="K29" s="789">
        <v>24.99</v>
      </c>
      <c r="L29" s="789">
        <v>47.39</v>
      </c>
      <c r="M29" s="58">
        <v>18.010000000000002</v>
      </c>
    </row>
    <row r="30" spans="1:13" x14ac:dyDescent="0.2">
      <c r="A30" s="210">
        <v>27</v>
      </c>
      <c r="B30" s="58">
        <v>40.01</v>
      </c>
      <c r="C30" s="58">
        <v>27.86</v>
      </c>
      <c r="D30" s="789">
        <v>19.98</v>
      </c>
      <c r="E30" s="789">
        <v>14.48</v>
      </c>
      <c r="F30" s="789">
        <v>13.83</v>
      </c>
      <c r="G30" s="789">
        <v>13.63</v>
      </c>
      <c r="H30" s="789">
        <v>14.7</v>
      </c>
      <c r="I30" s="789">
        <v>16.28</v>
      </c>
      <c r="J30" s="789">
        <v>7.44</v>
      </c>
      <c r="K30" s="789">
        <v>28.43</v>
      </c>
      <c r="L30" s="789">
        <v>49.88</v>
      </c>
      <c r="M30" s="58">
        <v>19.309999999999999</v>
      </c>
    </row>
    <row r="31" spans="1:13" x14ac:dyDescent="0.2">
      <c r="A31" s="210">
        <v>28</v>
      </c>
      <c r="B31" s="58">
        <v>46.41</v>
      </c>
      <c r="C31" s="58">
        <v>37.44</v>
      </c>
      <c r="D31" s="789">
        <v>17.059999999999999</v>
      </c>
      <c r="E31" s="789">
        <v>14.01</v>
      </c>
      <c r="F31" s="789">
        <v>15.65</v>
      </c>
      <c r="G31" s="789">
        <v>10.67</v>
      </c>
      <c r="H31" s="789">
        <v>14.94</v>
      </c>
      <c r="I31" s="789">
        <v>18.91</v>
      </c>
      <c r="J31" s="789">
        <v>19.64</v>
      </c>
      <c r="K31" s="789">
        <v>31.94</v>
      </c>
      <c r="L31" s="789">
        <v>41.62</v>
      </c>
      <c r="M31" s="58">
        <v>24.66</v>
      </c>
    </row>
    <row r="32" spans="1:13" x14ac:dyDescent="0.2">
      <c r="A32" s="210">
        <v>29</v>
      </c>
      <c r="B32" s="58">
        <v>44.04</v>
      </c>
      <c r="C32" s="58">
        <v>29.02</v>
      </c>
      <c r="D32" s="789">
        <v>12.84</v>
      </c>
      <c r="E32" s="789">
        <v>12.81</v>
      </c>
      <c r="F32" s="789">
        <v>14.68</v>
      </c>
      <c r="G32" s="789">
        <v>14.23</v>
      </c>
      <c r="H32" s="789">
        <v>15.87</v>
      </c>
      <c r="I32" s="789">
        <v>9.9990000000000006</v>
      </c>
      <c r="J32" s="789">
        <v>24.21</v>
      </c>
      <c r="K32" s="789">
        <v>33.200000000000003</v>
      </c>
      <c r="L32" s="789">
        <v>17.649999999999999</v>
      </c>
      <c r="M32" s="58">
        <v>31.99</v>
      </c>
    </row>
    <row r="33" spans="1:14" x14ac:dyDescent="0.2">
      <c r="A33" s="210">
        <v>30</v>
      </c>
      <c r="B33" s="58">
        <v>46.24</v>
      </c>
      <c r="C33" s="58"/>
      <c r="D33" s="789">
        <v>10.9</v>
      </c>
      <c r="E33" s="789">
        <v>12.79</v>
      </c>
      <c r="F33" s="789">
        <v>12.21</v>
      </c>
      <c r="G33" s="789">
        <v>12.05</v>
      </c>
      <c r="H33" s="789">
        <v>17.63</v>
      </c>
      <c r="I33" s="789">
        <v>7.4770000000000003</v>
      </c>
      <c r="J33" s="789">
        <v>27.34</v>
      </c>
      <c r="K33" s="789">
        <v>32.590000000000003</v>
      </c>
      <c r="L33" s="789">
        <v>34.950000000000003</v>
      </c>
      <c r="M33" s="58">
        <v>31.66</v>
      </c>
    </row>
    <row r="34" spans="1:14" x14ac:dyDescent="0.2">
      <c r="A34" s="210">
        <v>31</v>
      </c>
      <c r="B34" s="58">
        <v>50.23</v>
      </c>
      <c r="C34" s="58"/>
      <c r="D34" s="789">
        <v>11.5</v>
      </c>
      <c r="E34" s="789"/>
      <c r="F34" s="789">
        <v>7.6879999999999997</v>
      </c>
      <c r="G34" s="789"/>
      <c r="H34" s="789">
        <v>18.21</v>
      </c>
      <c r="I34" s="789">
        <v>14.05</v>
      </c>
      <c r="J34" s="789"/>
      <c r="K34" s="789">
        <v>35.57</v>
      </c>
      <c r="L34" s="789"/>
      <c r="M34" s="58">
        <v>31.39</v>
      </c>
    </row>
    <row r="35" spans="1:14" s="189" customFormat="1" x14ac:dyDescent="0.2">
      <c r="A35" s="63" t="s">
        <v>895</v>
      </c>
      <c r="B35" s="544">
        <f>AVERAGE(B4:B34)</f>
        <v>51.591290322580647</v>
      </c>
      <c r="C35" s="544">
        <f t="shared" ref="C35:M35" si="0">AVERAGE(C4:C34)</f>
        <v>37.299310344827582</v>
      </c>
      <c r="D35" s="544">
        <f>AVERAGE(D4:D34)</f>
        <v>21.233851851851849</v>
      </c>
      <c r="E35" s="544">
        <f>AVERAGE(E4:E34)</f>
        <v>14.665857142857147</v>
      </c>
      <c r="F35" s="544">
        <f t="shared" si="0"/>
        <v>12.124999999999998</v>
      </c>
      <c r="G35" s="544">
        <f t="shared" si="0"/>
        <v>14.089733333333333</v>
      </c>
      <c r="H35" s="544">
        <f t="shared" si="0"/>
        <v>14.543699999999999</v>
      </c>
      <c r="I35" s="544">
        <f t="shared" si="0"/>
        <v>12.536516129032256</v>
      </c>
      <c r="J35" s="544">
        <f t="shared" si="0"/>
        <v>17.967166666666671</v>
      </c>
      <c r="K35" s="544">
        <f t="shared" si="0"/>
        <v>25.60037500000001</v>
      </c>
      <c r="L35" s="544">
        <f t="shared" si="0"/>
        <v>33.990714285714283</v>
      </c>
      <c r="M35" s="544">
        <f t="shared" si="0"/>
        <v>23.164611111111114</v>
      </c>
    </row>
    <row r="36" spans="1:14" x14ac:dyDescent="0.2">
      <c r="A36" s="121" t="s">
        <v>65</v>
      </c>
    </row>
    <row r="38" spans="1:14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1:14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2" spans="1:14" ht="12.75" customHeight="1" x14ac:dyDescent="0.2"/>
  </sheetData>
  <mergeCells count="1">
    <mergeCell ref="A1:M1"/>
  </mergeCells>
  <conditionalFormatting sqref="B35:M35">
    <cfRule type="cellIs" dxfId="3" priority="1" operator="greaterThan">
      <formula>40</formula>
    </cfRule>
    <cfRule type="cellIs" dxfId="2" priority="2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42"/>
  <sheetViews>
    <sheetView zoomScaleNormal="100" workbookViewId="0">
      <selection activeCell="A26" activeCellId="1" sqref="A1:N1 A26:I26"/>
    </sheetView>
  </sheetViews>
  <sheetFormatPr defaultColWidth="9.140625" defaultRowHeight="12.75" x14ac:dyDescent="0.2"/>
  <cols>
    <col min="1" max="1" width="6.5703125" style="123" customWidth="1"/>
    <col min="2" max="13" width="6.42578125" style="123" customWidth="1"/>
    <col min="14" max="16384" width="9.140625" style="123"/>
  </cols>
  <sheetData>
    <row r="1" spans="1:14" ht="32.25" customHeight="1" x14ac:dyDescent="0.2">
      <c r="A1" s="1027" t="s">
        <v>1679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</row>
    <row r="2" spans="1:14" ht="15" x14ac:dyDescent="0.25">
      <c r="A2" s="188"/>
    </row>
    <row r="3" spans="1:14" s="32" customFormat="1" ht="20.25" customHeight="1" x14ac:dyDescent="0.2">
      <c r="A3" s="753" t="s">
        <v>882</v>
      </c>
      <c r="B3" s="753" t="s">
        <v>883</v>
      </c>
      <c r="C3" s="753" t="s">
        <v>884</v>
      </c>
      <c r="D3" s="753" t="s">
        <v>885</v>
      </c>
      <c r="E3" s="753" t="s">
        <v>886</v>
      </c>
      <c r="F3" s="753" t="s">
        <v>887</v>
      </c>
      <c r="G3" s="753" t="s">
        <v>888</v>
      </c>
      <c r="H3" s="753" t="s">
        <v>889</v>
      </c>
      <c r="I3" s="753" t="s">
        <v>890</v>
      </c>
      <c r="J3" s="753" t="s">
        <v>891</v>
      </c>
      <c r="K3" s="753" t="s">
        <v>892</v>
      </c>
      <c r="L3" s="753" t="s">
        <v>893</v>
      </c>
      <c r="M3" s="753" t="s">
        <v>894</v>
      </c>
    </row>
    <row r="4" spans="1:14" x14ac:dyDescent="0.2">
      <c r="A4" s="311">
        <v>1</v>
      </c>
      <c r="B4" s="70">
        <v>32.46</v>
      </c>
      <c r="C4" s="563" t="s">
        <v>914</v>
      </c>
      <c r="D4" s="70">
        <v>53.16</v>
      </c>
      <c r="E4" s="70">
        <v>91.3</v>
      </c>
      <c r="F4" s="70">
        <v>82.11</v>
      </c>
      <c r="G4" s="70">
        <v>99.26</v>
      </c>
      <c r="H4" s="70">
        <v>85.54</v>
      </c>
      <c r="I4" s="70">
        <v>126.5</v>
      </c>
      <c r="J4" s="70">
        <v>66.33</v>
      </c>
      <c r="K4" s="70">
        <v>49.05</v>
      </c>
      <c r="L4" s="70">
        <v>19.329999999999998</v>
      </c>
      <c r="M4" s="70">
        <v>34.11</v>
      </c>
      <c r="N4" s="214"/>
    </row>
    <row r="5" spans="1:14" x14ac:dyDescent="0.2">
      <c r="A5" s="210">
        <v>2</v>
      </c>
      <c r="B5" s="59">
        <v>13.84</v>
      </c>
      <c r="C5" s="563" t="s">
        <v>914</v>
      </c>
      <c r="D5" s="59">
        <v>67.69</v>
      </c>
      <c r="E5" s="59">
        <v>99.84</v>
      </c>
      <c r="F5" s="59">
        <v>87.46</v>
      </c>
      <c r="G5" s="59">
        <v>104.1</v>
      </c>
      <c r="H5" s="59">
        <v>89.35</v>
      </c>
      <c r="I5" s="59">
        <v>101.3</v>
      </c>
      <c r="J5" s="59">
        <v>63.83</v>
      </c>
      <c r="K5" s="59">
        <v>41.43</v>
      </c>
      <c r="L5" s="59">
        <v>39.86</v>
      </c>
      <c r="M5" s="59">
        <v>36.33</v>
      </c>
    </row>
    <row r="6" spans="1:14" x14ac:dyDescent="0.2">
      <c r="A6" s="210">
        <v>3</v>
      </c>
      <c r="B6" s="59">
        <v>11.37</v>
      </c>
      <c r="C6" s="59">
        <v>25.95</v>
      </c>
      <c r="D6" s="59">
        <v>69.180000000000007</v>
      </c>
      <c r="E6" s="59">
        <v>109.4</v>
      </c>
      <c r="F6" s="59">
        <v>97.22</v>
      </c>
      <c r="G6" s="59">
        <v>102.6</v>
      </c>
      <c r="H6" s="59">
        <v>71.38</v>
      </c>
      <c r="I6" s="59">
        <v>81.42</v>
      </c>
      <c r="J6" s="59">
        <v>82.79</v>
      </c>
      <c r="K6" s="59">
        <v>51.93</v>
      </c>
      <c r="L6" s="59">
        <v>23.76</v>
      </c>
      <c r="M6" s="59">
        <v>24.21</v>
      </c>
    </row>
    <row r="7" spans="1:14" x14ac:dyDescent="0.2">
      <c r="A7" s="210">
        <v>4</v>
      </c>
      <c r="B7" s="59">
        <v>11.2</v>
      </c>
      <c r="C7" s="59">
        <v>36.18</v>
      </c>
      <c r="D7" s="59">
        <v>59.23</v>
      </c>
      <c r="E7" s="59">
        <v>109.1</v>
      </c>
      <c r="F7" s="59">
        <v>96.68</v>
      </c>
      <c r="G7" s="59">
        <v>86.69</v>
      </c>
      <c r="H7" s="59">
        <v>79.209999999999994</v>
      </c>
      <c r="I7" s="59">
        <v>72.819999999999993</v>
      </c>
      <c r="J7" s="563">
        <v>95.11</v>
      </c>
      <c r="K7" s="59">
        <v>49.91</v>
      </c>
      <c r="L7" s="59">
        <v>36.31</v>
      </c>
      <c r="M7" s="59">
        <v>48.58</v>
      </c>
    </row>
    <row r="8" spans="1:14" ht="15" customHeight="1" x14ac:dyDescent="0.2">
      <c r="A8" s="210">
        <v>5</v>
      </c>
      <c r="B8" s="59">
        <v>28.4</v>
      </c>
      <c r="C8" s="59">
        <v>64.599999999999994</v>
      </c>
      <c r="D8" s="59">
        <v>56.51</v>
      </c>
      <c r="E8" s="59">
        <v>97.66</v>
      </c>
      <c r="F8" s="59">
        <v>85.11</v>
      </c>
      <c r="G8" s="59">
        <v>78.61</v>
      </c>
      <c r="H8" s="59">
        <v>112</v>
      </c>
      <c r="I8" s="59">
        <v>67.64</v>
      </c>
      <c r="J8" s="59">
        <v>108.9</v>
      </c>
      <c r="K8" s="59">
        <v>62.12</v>
      </c>
      <c r="L8" s="59">
        <v>34.25</v>
      </c>
      <c r="M8" s="59">
        <v>74.73</v>
      </c>
    </row>
    <row r="9" spans="1:14" x14ac:dyDescent="0.2">
      <c r="A9" s="210">
        <v>6</v>
      </c>
      <c r="B9" s="59">
        <v>36.619999999999997</v>
      </c>
      <c r="C9" s="59">
        <v>37.42</v>
      </c>
      <c r="D9" s="59">
        <v>69.48</v>
      </c>
      <c r="E9" s="59">
        <v>110.4</v>
      </c>
      <c r="F9" s="59">
        <v>88.34</v>
      </c>
      <c r="G9" s="59">
        <v>71.319999999999993</v>
      </c>
      <c r="H9" s="59">
        <v>114.5</v>
      </c>
      <c r="I9" s="59">
        <v>84.93</v>
      </c>
      <c r="J9" s="59">
        <v>123.3</v>
      </c>
      <c r="K9" s="59">
        <v>51.66</v>
      </c>
      <c r="L9" s="59">
        <v>33.39</v>
      </c>
      <c r="M9" s="59">
        <v>76.430000000000007</v>
      </c>
    </row>
    <row r="10" spans="1:14" x14ac:dyDescent="0.2">
      <c r="A10" s="210">
        <v>7</v>
      </c>
      <c r="B10" s="59">
        <v>13.99</v>
      </c>
      <c r="C10" s="59">
        <v>51.22</v>
      </c>
      <c r="D10" s="59">
        <v>62.94</v>
      </c>
      <c r="E10" s="59">
        <v>108</v>
      </c>
      <c r="F10" s="59">
        <v>104.9</v>
      </c>
      <c r="G10" s="59">
        <v>60.39</v>
      </c>
      <c r="H10" s="59">
        <v>88.19</v>
      </c>
      <c r="I10" s="59">
        <v>103.4</v>
      </c>
      <c r="J10" s="59">
        <v>82.44</v>
      </c>
      <c r="K10" s="59">
        <v>60.76</v>
      </c>
      <c r="L10" s="59">
        <v>35.21</v>
      </c>
      <c r="M10" s="59">
        <v>47.95</v>
      </c>
    </row>
    <row r="11" spans="1:14" x14ac:dyDescent="0.2">
      <c r="A11" s="210">
        <v>8</v>
      </c>
      <c r="B11" s="59">
        <v>23.41</v>
      </c>
      <c r="C11" s="59">
        <v>46.47</v>
      </c>
      <c r="D11" s="59">
        <v>79.39</v>
      </c>
      <c r="E11" s="59">
        <v>100.4</v>
      </c>
      <c r="F11" s="59">
        <v>120.9</v>
      </c>
      <c r="G11" s="59">
        <v>56.8</v>
      </c>
      <c r="H11" s="59">
        <v>108.1</v>
      </c>
      <c r="I11" s="59">
        <v>108.2</v>
      </c>
      <c r="J11" s="791" t="s">
        <v>914</v>
      </c>
      <c r="K11" s="59">
        <v>54.52</v>
      </c>
      <c r="L11" s="59">
        <v>39.31</v>
      </c>
      <c r="M11" s="59">
        <v>64.819999999999993</v>
      </c>
    </row>
    <row r="12" spans="1:14" x14ac:dyDescent="0.2">
      <c r="A12" s="210">
        <v>9</v>
      </c>
      <c r="B12" s="59">
        <v>18.71</v>
      </c>
      <c r="C12" s="59">
        <v>36.9</v>
      </c>
      <c r="D12" s="59">
        <v>77.55</v>
      </c>
      <c r="E12" s="59">
        <v>114.2</v>
      </c>
      <c r="F12" s="59">
        <v>126</v>
      </c>
      <c r="G12" s="59">
        <v>70.34</v>
      </c>
      <c r="H12" s="59">
        <v>131.30000000000001</v>
      </c>
      <c r="I12" s="59">
        <v>106.4</v>
      </c>
      <c r="J12" s="791" t="s">
        <v>914</v>
      </c>
      <c r="K12" s="59">
        <v>59.75</v>
      </c>
      <c r="L12" s="59">
        <v>29.9</v>
      </c>
      <c r="M12" s="59">
        <v>57.38</v>
      </c>
    </row>
    <row r="13" spans="1:14" x14ac:dyDescent="0.2">
      <c r="A13" s="210">
        <v>10</v>
      </c>
      <c r="B13" s="59">
        <v>17.64</v>
      </c>
      <c r="C13" s="59">
        <v>17.38</v>
      </c>
      <c r="D13" s="59">
        <v>50.32</v>
      </c>
      <c r="E13" s="59">
        <v>119.5</v>
      </c>
      <c r="F13" s="59">
        <v>109.9</v>
      </c>
      <c r="G13" s="59">
        <v>59.41</v>
      </c>
      <c r="H13" s="59">
        <v>150.19999999999999</v>
      </c>
      <c r="I13" s="59">
        <v>114.4</v>
      </c>
      <c r="J13" s="791" t="s">
        <v>914</v>
      </c>
      <c r="K13" s="59">
        <v>76.260000000000005</v>
      </c>
      <c r="L13" s="59">
        <v>22.75</v>
      </c>
      <c r="M13" s="59">
        <v>18.149999999999999</v>
      </c>
    </row>
    <row r="14" spans="1:14" x14ac:dyDescent="0.2">
      <c r="A14" s="210">
        <v>11</v>
      </c>
      <c r="B14" s="59">
        <v>28.33</v>
      </c>
      <c r="C14" s="59">
        <v>39.74</v>
      </c>
      <c r="D14" s="59">
        <v>89.77</v>
      </c>
      <c r="E14" s="59">
        <v>124.9</v>
      </c>
      <c r="F14" s="59">
        <v>87.06</v>
      </c>
      <c r="G14" s="59">
        <v>82.86</v>
      </c>
      <c r="H14" s="59">
        <v>101.7</v>
      </c>
      <c r="I14" s="563">
        <v>110.8</v>
      </c>
      <c r="J14" s="791" t="s">
        <v>914</v>
      </c>
      <c r="K14" s="59">
        <v>64.849999999999994</v>
      </c>
      <c r="L14" s="59">
        <v>39.549999999999997</v>
      </c>
      <c r="M14" s="59">
        <v>6.6890000000000001</v>
      </c>
    </row>
    <row r="15" spans="1:14" x14ac:dyDescent="0.2">
      <c r="A15" s="210">
        <v>12</v>
      </c>
      <c r="B15" s="59">
        <v>31.59</v>
      </c>
      <c r="C15" s="59">
        <v>47.77</v>
      </c>
      <c r="D15" s="59">
        <v>95.58</v>
      </c>
      <c r="E15" s="59">
        <v>129.6</v>
      </c>
      <c r="F15" s="59">
        <v>60</v>
      </c>
      <c r="G15" s="59">
        <v>107.5</v>
      </c>
      <c r="H15" s="59">
        <v>85.2</v>
      </c>
      <c r="I15" s="563">
        <v>97.4</v>
      </c>
      <c r="J15" s="791" t="s">
        <v>914</v>
      </c>
      <c r="K15" s="59">
        <v>57.07</v>
      </c>
      <c r="L15" s="59">
        <v>18.149999999999999</v>
      </c>
      <c r="M15" s="59">
        <v>14.85</v>
      </c>
    </row>
    <row r="16" spans="1:14" x14ac:dyDescent="0.2">
      <c r="A16" s="210">
        <v>13</v>
      </c>
      <c r="B16" s="59">
        <v>31.17</v>
      </c>
      <c r="C16" s="59">
        <v>49.14</v>
      </c>
      <c r="D16" s="59">
        <v>85.87</v>
      </c>
      <c r="E16" s="59">
        <v>118.3</v>
      </c>
      <c r="F16" s="59">
        <v>57.64</v>
      </c>
      <c r="G16" s="59">
        <v>116.5</v>
      </c>
      <c r="H16" s="59">
        <v>91.47</v>
      </c>
      <c r="I16" s="563">
        <v>105</v>
      </c>
      <c r="J16" s="791" t="s">
        <v>914</v>
      </c>
      <c r="K16" s="59">
        <v>45.84</v>
      </c>
      <c r="L16" s="59">
        <v>33.51</v>
      </c>
      <c r="M16" s="59">
        <v>28.79</v>
      </c>
    </row>
    <row r="17" spans="1:13" x14ac:dyDescent="0.2">
      <c r="A17" s="210">
        <v>14</v>
      </c>
      <c r="B17" s="59">
        <v>22.7</v>
      </c>
      <c r="C17" s="59">
        <v>43.78</v>
      </c>
      <c r="D17" s="59">
        <v>63.22</v>
      </c>
      <c r="E17" s="59">
        <v>89.58</v>
      </c>
      <c r="F17" s="59">
        <v>95.27</v>
      </c>
      <c r="G17" s="59">
        <v>92.8</v>
      </c>
      <c r="H17" s="59">
        <v>105.5</v>
      </c>
      <c r="I17" s="59">
        <v>89.27</v>
      </c>
      <c r="J17" s="791" t="s">
        <v>914</v>
      </c>
      <c r="K17" s="59">
        <v>51.56</v>
      </c>
      <c r="L17" s="59">
        <v>34.76</v>
      </c>
      <c r="M17" s="59">
        <v>16.03</v>
      </c>
    </row>
    <row r="18" spans="1:13" x14ac:dyDescent="0.2">
      <c r="A18" s="210">
        <v>15</v>
      </c>
      <c r="B18" s="59">
        <v>18.02</v>
      </c>
      <c r="C18" s="59">
        <v>54.87</v>
      </c>
      <c r="D18" s="59">
        <v>79.209999999999994</v>
      </c>
      <c r="E18" s="59">
        <v>87.71</v>
      </c>
      <c r="F18" s="59">
        <v>76.38</v>
      </c>
      <c r="G18" s="59">
        <v>64.66</v>
      </c>
      <c r="H18" s="59">
        <v>106.6</v>
      </c>
      <c r="I18" s="59">
        <v>88.88</v>
      </c>
      <c r="J18" s="791" t="s">
        <v>914</v>
      </c>
      <c r="K18" s="59">
        <v>62.85</v>
      </c>
      <c r="L18" s="59">
        <v>39.92</v>
      </c>
      <c r="M18" s="59">
        <v>1.6970000000000001</v>
      </c>
    </row>
    <row r="19" spans="1:13" x14ac:dyDescent="0.2">
      <c r="A19" s="210">
        <v>16</v>
      </c>
      <c r="B19" s="59">
        <v>11.36</v>
      </c>
      <c r="C19" s="59">
        <v>56.8</v>
      </c>
      <c r="D19" s="59">
        <v>83.54</v>
      </c>
      <c r="E19" s="791" t="s">
        <v>914</v>
      </c>
      <c r="F19" s="59">
        <v>75.209999999999994</v>
      </c>
      <c r="G19" s="59">
        <v>59.03</v>
      </c>
      <c r="H19" s="59">
        <v>109.6</v>
      </c>
      <c r="I19" s="59">
        <v>96.21</v>
      </c>
      <c r="J19" s="791" t="s">
        <v>914</v>
      </c>
      <c r="K19" s="59">
        <v>49.6</v>
      </c>
      <c r="L19" s="791" t="s">
        <v>914</v>
      </c>
      <c r="M19" s="59">
        <v>8.7469999999999999</v>
      </c>
    </row>
    <row r="20" spans="1:13" x14ac:dyDescent="0.2">
      <c r="A20" s="210">
        <v>17</v>
      </c>
      <c r="B20" s="59">
        <v>27.85</v>
      </c>
      <c r="C20" s="59">
        <v>26.09</v>
      </c>
      <c r="D20" s="59">
        <v>90.28</v>
      </c>
      <c r="E20" s="791" t="s">
        <v>914</v>
      </c>
      <c r="F20" s="59">
        <v>86.3</v>
      </c>
      <c r="G20" s="59">
        <v>85.99</v>
      </c>
      <c r="H20" s="59">
        <v>57.03</v>
      </c>
      <c r="I20" s="59">
        <v>92.43</v>
      </c>
      <c r="J20" s="59">
        <v>80.69</v>
      </c>
      <c r="K20" s="59">
        <v>36.18</v>
      </c>
      <c r="L20" s="791" t="s">
        <v>914</v>
      </c>
      <c r="M20" s="59">
        <v>19.010000000000002</v>
      </c>
    </row>
    <row r="21" spans="1:13" x14ac:dyDescent="0.2">
      <c r="A21" s="210">
        <v>18</v>
      </c>
      <c r="B21" s="59">
        <v>3.6739999999999999</v>
      </c>
      <c r="C21" s="59">
        <v>63.53</v>
      </c>
      <c r="D21" s="59">
        <v>98.13</v>
      </c>
      <c r="E21" s="59">
        <v>116.7</v>
      </c>
      <c r="F21" s="59">
        <v>86.28</v>
      </c>
      <c r="G21" s="59">
        <v>95.27</v>
      </c>
      <c r="H21" s="59">
        <v>82.52</v>
      </c>
      <c r="I21" s="59">
        <v>86.87</v>
      </c>
      <c r="J21" s="59">
        <v>94.68</v>
      </c>
      <c r="K21" s="59">
        <v>52.31</v>
      </c>
      <c r="L21" s="59">
        <v>25.14</v>
      </c>
      <c r="M21" s="59">
        <v>11.91</v>
      </c>
    </row>
    <row r="22" spans="1:13" x14ac:dyDescent="0.2">
      <c r="A22" s="210">
        <v>19</v>
      </c>
      <c r="B22" s="59">
        <v>23.99</v>
      </c>
      <c r="C22" s="59">
        <v>63.08</v>
      </c>
      <c r="D22" s="59">
        <v>95.49</v>
      </c>
      <c r="E22" s="59">
        <v>121.3</v>
      </c>
      <c r="F22" s="59">
        <v>82.51</v>
      </c>
      <c r="G22" s="59">
        <v>80.36</v>
      </c>
      <c r="H22" s="59">
        <v>97.03</v>
      </c>
      <c r="I22" s="59">
        <v>92.77</v>
      </c>
      <c r="J22" s="59">
        <v>89.04</v>
      </c>
      <c r="K22" s="59">
        <v>43.14</v>
      </c>
      <c r="L22" s="59">
        <v>27.64</v>
      </c>
      <c r="M22" s="59">
        <v>16.37</v>
      </c>
    </row>
    <row r="23" spans="1:13" x14ac:dyDescent="0.2">
      <c r="A23" s="210">
        <v>20</v>
      </c>
      <c r="B23" s="59">
        <v>43.61</v>
      </c>
      <c r="C23" s="59">
        <v>51.83</v>
      </c>
      <c r="D23" s="59">
        <v>103.8</v>
      </c>
      <c r="E23" s="59">
        <v>83.54</v>
      </c>
      <c r="F23" s="59">
        <v>93.63</v>
      </c>
      <c r="G23" s="59">
        <v>87.07</v>
      </c>
      <c r="H23" s="59">
        <v>114.3</v>
      </c>
      <c r="I23" s="59">
        <v>97.85</v>
      </c>
      <c r="J23" s="59">
        <v>99.58</v>
      </c>
      <c r="K23" s="59">
        <v>49.84</v>
      </c>
      <c r="L23" s="59">
        <v>35.549999999999997</v>
      </c>
      <c r="M23" s="59">
        <v>8.6690000000000005</v>
      </c>
    </row>
    <row r="24" spans="1:13" x14ac:dyDescent="0.2">
      <c r="A24" s="210">
        <v>21</v>
      </c>
      <c r="B24" s="59">
        <v>25.42</v>
      </c>
      <c r="C24" s="563">
        <v>58</v>
      </c>
      <c r="D24" s="59">
        <v>98.05</v>
      </c>
      <c r="E24" s="59">
        <v>93.09</v>
      </c>
      <c r="F24" s="59">
        <v>100.3</v>
      </c>
      <c r="G24" s="59">
        <v>91.87</v>
      </c>
      <c r="H24" s="59">
        <v>114.8</v>
      </c>
      <c r="I24" s="59">
        <v>105.2</v>
      </c>
      <c r="J24" s="59">
        <v>90.62</v>
      </c>
      <c r="K24" s="59">
        <v>62.52</v>
      </c>
      <c r="L24" s="59">
        <v>59.68</v>
      </c>
      <c r="M24" s="59">
        <v>5.3650000000000002</v>
      </c>
    </row>
    <row r="25" spans="1:13" x14ac:dyDescent="0.2">
      <c r="A25" s="210">
        <v>22</v>
      </c>
      <c r="B25" s="59">
        <v>26.93</v>
      </c>
      <c r="C25" s="563">
        <v>63.78</v>
      </c>
      <c r="D25" s="59">
        <v>73.75</v>
      </c>
      <c r="E25" s="59">
        <v>95.36</v>
      </c>
      <c r="F25" s="59">
        <v>99.36</v>
      </c>
      <c r="G25" s="59">
        <v>104.8</v>
      </c>
      <c r="H25" s="59">
        <v>122.4</v>
      </c>
      <c r="I25" s="59">
        <v>100.3</v>
      </c>
      <c r="J25" s="59">
        <v>67.040000000000006</v>
      </c>
      <c r="K25" s="59">
        <v>48.21</v>
      </c>
      <c r="L25" s="59">
        <v>45.5</v>
      </c>
      <c r="M25" s="563" t="s">
        <v>914</v>
      </c>
    </row>
    <row r="26" spans="1:13" x14ac:dyDescent="0.2">
      <c r="A26" s="210">
        <v>23</v>
      </c>
      <c r="B26" s="59">
        <v>38.01</v>
      </c>
      <c r="C26" s="59">
        <v>60.83</v>
      </c>
      <c r="D26" s="59">
        <v>80.05</v>
      </c>
      <c r="E26" s="59">
        <v>102.1</v>
      </c>
      <c r="F26" s="59">
        <v>118.4</v>
      </c>
      <c r="G26" s="59">
        <v>107.5</v>
      </c>
      <c r="H26" s="59">
        <v>109.9</v>
      </c>
      <c r="I26" s="59">
        <v>80.989999999999995</v>
      </c>
      <c r="J26" s="59">
        <v>65.73</v>
      </c>
      <c r="K26" s="59">
        <v>43.53</v>
      </c>
      <c r="L26" s="563" t="s">
        <v>914</v>
      </c>
      <c r="M26" s="59">
        <v>2.613</v>
      </c>
    </row>
    <row r="27" spans="1:13" x14ac:dyDescent="0.2">
      <c r="A27" s="210">
        <v>24</v>
      </c>
      <c r="B27" s="59">
        <v>20.71</v>
      </c>
      <c r="C27" s="563">
        <v>62.79</v>
      </c>
      <c r="D27" s="59">
        <v>76.66</v>
      </c>
      <c r="E27" s="59">
        <v>118</v>
      </c>
      <c r="F27" s="59">
        <v>97.07</v>
      </c>
      <c r="G27" s="59">
        <v>89.58</v>
      </c>
      <c r="H27" s="59">
        <v>88.22</v>
      </c>
      <c r="I27" s="59">
        <v>80.92</v>
      </c>
      <c r="J27" s="59">
        <v>80.06</v>
      </c>
      <c r="K27" s="59">
        <v>40.229999999999997</v>
      </c>
      <c r="L27" s="59">
        <v>42.8</v>
      </c>
      <c r="M27" s="59">
        <v>6.4370000000000003</v>
      </c>
    </row>
    <row r="28" spans="1:13" x14ac:dyDescent="0.2">
      <c r="A28" s="210">
        <v>25</v>
      </c>
      <c r="B28" s="59">
        <v>44.28</v>
      </c>
      <c r="C28" s="563">
        <v>33.93</v>
      </c>
      <c r="D28" s="59">
        <v>78.25</v>
      </c>
      <c r="E28" s="59">
        <v>122.7</v>
      </c>
      <c r="F28" s="59">
        <v>94.71</v>
      </c>
      <c r="G28" s="59">
        <v>86.58</v>
      </c>
      <c r="H28" s="59">
        <v>96.03</v>
      </c>
      <c r="I28" s="59">
        <v>83.75</v>
      </c>
      <c r="J28" s="563" t="s">
        <v>914</v>
      </c>
      <c r="K28" s="59">
        <v>51.76</v>
      </c>
      <c r="L28" s="59">
        <v>25.23</v>
      </c>
      <c r="M28" s="59">
        <v>57.7</v>
      </c>
    </row>
    <row r="29" spans="1:13" x14ac:dyDescent="0.2">
      <c r="A29" s="210">
        <v>26</v>
      </c>
      <c r="B29" s="59">
        <v>29.81</v>
      </c>
      <c r="C29" s="563">
        <v>59.68</v>
      </c>
      <c r="D29" s="59">
        <v>73.42</v>
      </c>
      <c r="E29" s="59">
        <v>99.64</v>
      </c>
      <c r="F29" s="59">
        <v>64.37</v>
      </c>
      <c r="G29" s="59">
        <v>115.1</v>
      </c>
      <c r="H29" s="59">
        <v>104.8</v>
      </c>
      <c r="I29" s="59">
        <v>103.5</v>
      </c>
      <c r="J29" s="59">
        <v>61.52</v>
      </c>
      <c r="K29" s="59">
        <v>59.77</v>
      </c>
      <c r="L29" s="59">
        <v>20.77</v>
      </c>
      <c r="M29" s="59">
        <v>53.39</v>
      </c>
    </row>
    <row r="30" spans="1:13" x14ac:dyDescent="0.2">
      <c r="A30" s="210">
        <v>27</v>
      </c>
      <c r="B30" s="791" t="s">
        <v>914</v>
      </c>
      <c r="C30" s="563">
        <v>51.1</v>
      </c>
      <c r="D30" s="59">
        <v>74.22</v>
      </c>
      <c r="E30" s="59">
        <v>101.5</v>
      </c>
      <c r="F30" s="59">
        <v>97.23</v>
      </c>
      <c r="G30" s="59">
        <v>114.5</v>
      </c>
      <c r="H30" s="59">
        <v>105.7</v>
      </c>
      <c r="I30" s="59">
        <v>104.7</v>
      </c>
      <c r="J30" s="59">
        <v>69.13</v>
      </c>
      <c r="K30" s="59">
        <v>60.75</v>
      </c>
      <c r="L30" s="59">
        <v>16.739999999999998</v>
      </c>
      <c r="M30" s="59">
        <v>46.05</v>
      </c>
    </row>
    <row r="31" spans="1:13" x14ac:dyDescent="0.2">
      <c r="A31" s="210">
        <v>28</v>
      </c>
      <c r="B31" s="59">
        <v>21.91</v>
      </c>
      <c r="C31" s="59">
        <v>78.45</v>
      </c>
      <c r="D31" s="59">
        <v>90.8</v>
      </c>
      <c r="E31" s="59">
        <v>87.06</v>
      </c>
      <c r="F31" s="59">
        <v>93.62</v>
      </c>
      <c r="G31" s="59">
        <v>108.5</v>
      </c>
      <c r="H31" s="59">
        <v>133.4</v>
      </c>
      <c r="I31" s="59">
        <v>101.5</v>
      </c>
      <c r="J31" s="59">
        <v>55.43</v>
      </c>
      <c r="K31" s="59">
        <v>31.05</v>
      </c>
      <c r="L31" s="59">
        <v>24.03</v>
      </c>
      <c r="M31" s="59">
        <v>48.9</v>
      </c>
    </row>
    <row r="32" spans="1:13" x14ac:dyDescent="0.2">
      <c r="A32" s="210">
        <v>29</v>
      </c>
      <c r="B32" s="59">
        <v>30.8</v>
      </c>
      <c r="C32" s="59">
        <v>68.709999999999994</v>
      </c>
      <c r="D32" s="59">
        <v>89.94</v>
      </c>
      <c r="E32" s="59">
        <v>59.31</v>
      </c>
      <c r="F32" s="59">
        <v>96.38</v>
      </c>
      <c r="G32" s="59">
        <v>97.6</v>
      </c>
      <c r="H32" s="59">
        <v>127.2</v>
      </c>
      <c r="I32" s="59">
        <v>79.650000000000006</v>
      </c>
      <c r="J32" s="59">
        <v>49.3</v>
      </c>
      <c r="K32" s="563">
        <v>21.19</v>
      </c>
      <c r="L32" s="59">
        <v>43.4</v>
      </c>
      <c r="M32" s="59">
        <v>32.21</v>
      </c>
    </row>
    <row r="33" spans="1:13" x14ac:dyDescent="0.2">
      <c r="A33" s="210">
        <v>30</v>
      </c>
      <c r="B33" s="59">
        <v>29.76</v>
      </c>
      <c r="C33" s="59"/>
      <c r="D33" s="59">
        <v>77.05</v>
      </c>
      <c r="E33" s="59">
        <v>81.16</v>
      </c>
      <c r="F33" s="59">
        <v>80.47</v>
      </c>
      <c r="G33" s="59">
        <v>92.97</v>
      </c>
      <c r="H33" s="59">
        <v>112.9</v>
      </c>
      <c r="I33" s="59">
        <v>75.31</v>
      </c>
      <c r="J33" s="59">
        <v>64.709999999999994</v>
      </c>
      <c r="K33" s="563">
        <v>20.71</v>
      </c>
      <c r="L33" s="59">
        <v>36.33</v>
      </c>
      <c r="M33" s="59">
        <v>26.61</v>
      </c>
    </row>
    <row r="34" spans="1:13" x14ac:dyDescent="0.2">
      <c r="A34" s="210">
        <v>31</v>
      </c>
      <c r="B34" s="791" t="s">
        <v>914</v>
      </c>
      <c r="C34" s="59"/>
      <c r="D34" s="59">
        <v>83.73</v>
      </c>
      <c r="E34" s="59"/>
      <c r="F34" s="563">
        <v>89.39</v>
      </c>
      <c r="G34" s="59"/>
      <c r="H34" s="59">
        <v>121.7</v>
      </c>
      <c r="I34" s="59">
        <v>56.89</v>
      </c>
      <c r="J34" s="59"/>
      <c r="K34" s="59">
        <v>34.61</v>
      </c>
      <c r="L34" s="59"/>
      <c r="M34" s="59">
        <v>34.56</v>
      </c>
    </row>
    <row r="35" spans="1:13" s="189" customFormat="1" x14ac:dyDescent="0.2">
      <c r="A35" s="63" t="s">
        <v>895</v>
      </c>
      <c r="B35" s="544">
        <f>AVERAGE(B4:B34)</f>
        <v>24.743586206896545</v>
      </c>
      <c r="C35" s="544">
        <f t="shared" ref="C35:M35" si="0">AVERAGE(C4:C34)</f>
        <v>50.000740740740746</v>
      </c>
      <c r="D35" s="544">
        <f t="shared" si="0"/>
        <v>78.266451612903253</v>
      </c>
      <c r="E35" s="544">
        <f t="shared" si="0"/>
        <v>103.26249999999996</v>
      </c>
      <c r="F35" s="544">
        <f t="shared" si="0"/>
        <v>91.296774193548373</v>
      </c>
      <c r="G35" s="544">
        <f t="shared" si="0"/>
        <v>89.018666666666647</v>
      </c>
      <c r="H35" s="544">
        <f t="shared" si="0"/>
        <v>103.79903225806451</v>
      </c>
      <c r="I35" s="544">
        <f t="shared" si="0"/>
        <v>93.458064516129028</v>
      </c>
      <c r="J35" s="544">
        <f t="shared" si="0"/>
        <v>79.511499999999998</v>
      </c>
      <c r="K35" s="544">
        <f t="shared" si="0"/>
        <v>49.837419354838708</v>
      </c>
      <c r="L35" s="544">
        <f t="shared" si="0"/>
        <v>32.695185185185174</v>
      </c>
      <c r="M35" s="544">
        <f t="shared" si="0"/>
        <v>30.976233333333333</v>
      </c>
    </row>
    <row r="36" spans="1:13" x14ac:dyDescent="0.2">
      <c r="A36" s="121" t="s">
        <v>65</v>
      </c>
    </row>
    <row r="38" spans="1:13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</row>
    <row r="39" spans="1:13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</row>
    <row r="42" spans="1:13" ht="12.75" customHeight="1" x14ac:dyDescent="0.2"/>
  </sheetData>
  <mergeCells count="1">
    <mergeCell ref="A1:M1"/>
  </mergeCells>
  <conditionalFormatting sqref="B35:M35">
    <cfRule type="cellIs" dxfId="1" priority="1" operator="greaterThan">
      <formula>40</formula>
    </cfRule>
    <cfRule type="cellIs" dxfId="0" priority="2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47"/>
  <sheetViews>
    <sheetView workbookViewId="0">
      <selection activeCell="L20" sqref="L20"/>
    </sheetView>
  </sheetViews>
  <sheetFormatPr defaultRowHeight="12.75" x14ac:dyDescent="0.2"/>
  <cols>
    <col min="1" max="1" width="31.7109375" style="1" customWidth="1"/>
    <col min="2" max="2" width="10.42578125" style="1" customWidth="1"/>
    <col min="3" max="16384" width="9.140625" style="1"/>
  </cols>
  <sheetData>
    <row r="1" spans="1:6" ht="15" x14ac:dyDescent="0.25">
      <c r="A1" s="4" t="s">
        <v>1636</v>
      </c>
    </row>
    <row r="3" spans="1:6" s="139" customFormat="1" ht="20.25" customHeight="1" x14ac:dyDescent="0.2">
      <c r="A3" s="548"/>
      <c r="B3" s="310">
        <v>2016</v>
      </c>
      <c r="C3" s="310">
        <v>2017</v>
      </c>
      <c r="D3" s="310">
        <v>2018</v>
      </c>
      <c r="E3" s="310">
        <v>2019</v>
      </c>
      <c r="F3" s="310">
        <v>2020</v>
      </c>
    </row>
    <row r="4" spans="1:6" s="22" customFormat="1" ht="15" customHeight="1" x14ac:dyDescent="0.2">
      <c r="A4" s="546" t="s">
        <v>910</v>
      </c>
      <c r="B4" s="211">
        <v>15151</v>
      </c>
      <c r="C4" s="205">
        <v>15511</v>
      </c>
      <c r="D4" s="211" t="s">
        <v>717</v>
      </c>
      <c r="E4" s="211">
        <v>17718</v>
      </c>
      <c r="F4" s="211">
        <v>18311</v>
      </c>
    </row>
    <row r="5" spans="1:6" s="22" customFormat="1" ht="15" customHeight="1" x14ac:dyDescent="0.2">
      <c r="A5" s="124" t="s">
        <v>718</v>
      </c>
      <c r="B5" s="112"/>
      <c r="C5" s="306"/>
    </row>
    <row r="6" spans="1:6" s="22" customFormat="1" x14ac:dyDescent="0.2"/>
    <row r="7" spans="1:6" s="22" customFormat="1" x14ac:dyDescent="0.2"/>
    <row r="8" spans="1:6" s="22" customFormat="1" ht="15" x14ac:dyDescent="0.25">
      <c r="A8" s="4" t="s">
        <v>1637</v>
      </c>
    </row>
    <row r="9" spans="1:6" s="22" customFormat="1" x14ac:dyDescent="0.2"/>
    <row r="10" spans="1:6" s="22" customFormat="1" ht="20.25" customHeight="1" x14ac:dyDescent="0.2">
      <c r="A10" s="753" t="s">
        <v>1622</v>
      </c>
      <c r="B10" s="753">
        <v>2019</v>
      </c>
      <c r="C10" s="753">
        <v>2020</v>
      </c>
    </row>
    <row r="11" spans="1:6" s="22" customFormat="1" x14ac:dyDescent="0.2">
      <c r="A11" s="254" t="s">
        <v>1611</v>
      </c>
      <c r="B11" s="255">
        <v>141145</v>
      </c>
      <c r="C11" s="255">
        <v>141145</v>
      </c>
    </row>
    <row r="12" spans="1:6" s="22" customFormat="1" x14ac:dyDescent="0.2">
      <c r="A12" s="256" t="s">
        <v>1612</v>
      </c>
      <c r="B12" s="257">
        <v>3761437</v>
      </c>
      <c r="C12" s="257">
        <v>3761437</v>
      </c>
    </row>
    <row r="13" spans="1:6" s="22" customFormat="1" x14ac:dyDescent="0.2">
      <c r="A13" s="256" t="s">
        <v>1613</v>
      </c>
      <c r="B13" s="257">
        <v>277665</v>
      </c>
      <c r="C13" s="257">
        <v>274577</v>
      </c>
    </row>
    <row r="14" spans="1:6" s="22" customFormat="1" x14ac:dyDescent="0.2">
      <c r="A14" s="256" t="s">
        <v>1614</v>
      </c>
      <c r="B14" s="257">
        <v>81975</v>
      </c>
      <c r="C14" s="257">
        <v>83530</v>
      </c>
    </row>
    <row r="15" spans="1:6" s="22" customFormat="1" x14ac:dyDescent="0.2">
      <c r="A15" s="256" t="s">
        <v>1615</v>
      </c>
      <c r="B15" s="257">
        <v>150367</v>
      </c>
      <c r="C15" s="257">
        <v>150367</v>
      </c>
    </row>
    <row r="16" spans="1:6" s="22" customFormat="1" x14ac:dyDescent="0.2">
      <c r="A16" s="256" t="s">
        <v>1616</v>
      </c>
      <c r="B16" s="257">
        <v>343220.5</v>
      </c>
      <c r="C16" s="257">
        <v>343220.5</v>
      </c>
    </row>
    <row r="17" spans="1:6" s="22" customFormat="1" x14ac:dyDescent="0.2">
      <c r="A17" s="256" t="s">
        <v>1617</v>
      </c>
      <c r="B17" s="257">
        <v>83108</v>
      </c>
      <c r="C17" s="257">
        <v>99400</v>
      </c>
    </row>
    <row r="18" spans="1:6" s="22" customFormat="1" x14ac:dyDescent="0.2">
      <c r="A18" s="256" t="s">
        <v>1618</v>
      </c>
      <c r="B18" s="257">
        <v>83717</v>
      </c>
      <c r="C18" s="257">
        <v>87193</v>
      </c>
    </row>
    <row r="19" spans="1:6" s="22" customFormat="1" x14ac:dyDescent="0.2">
      <c r="A19" s="256" t="s">
        <v>1619</v>
      </c>
      <c r="B19" s="257">
        <v>21830</v>
      </c>
      <c r="C19" s="257">
        <v>11300</v>
      </c>
    </row>
    <row r="20" spans="1:6" s="22" customFormat="1" x14ac:dyDescent="0.2">
      <c r="A20" s="256" t="s">
        <v>1620</v>
      </c>
      <c r="B20" s="257">
        <v>17184</v>
      </c>
      <c r="C20" s="257">
        <v>17000</v>
      </c>
    </row>
    <row r="21" spans="1:6" s="22" customFormat="1" x14ac:dyDescent="0.2">
      <c r="A21" s="256" t="s">
        <v>1621</v>
      </c>
      <c r="B21" s="257">
        <v>463900</v>
      </c>
      <c r="C21" s="257">
        <v>463900</v>
      </c>
    </row>
    <row r="22" spans="1:6" s="22" customFormat="1" x14ac:dyDescent="0.2">
      <c r="A22" s="256" t="s">
        <v>1582</v>
      </c>
      <c r="B22" s="257">
        <v>229754</v>
      </c>
      <c r="C22" s="257">
        <v>229754</v>
      </c>
    </row>
    <row r="23" spans="1:6" s="13" customFormat="1" x14ac:dyDescent="0.2">
      <c r="A23" s="762" t="s">
        <v>494</v>
      </c>
      <c r="B23" s="763">
        <v>5655302.5</v>
      </c>
      <c r="C23" s="763">
        <v>5662823.5</v>
      </c>
      <c r="D23" s="22"/>
      <c r="E23" s="22"/>
    </row>
    <row r="24" spans="1:6" s="22" customFormat="1" x14ac:dyDescent="0.2">
      <c r="A24" s="124" t="s">
        <v>718</v>
      </c>
    </row>
    <row r="25" spans="1:6" s="22" customFormat="1" x14ac:dyDescent="0.2"/>
    <row r="26" spans="1:6" s="22" customFormat="1" x14ac:dyDescent="0.2"/>
    <row r="27" spans="1:6" s="22" customFormat="1" ht="15" x14ac:dyDescent="0.25">
      <c r="A27" s="4" t="s">
        <v>1638</v>
      </c>
    </row>
    <row r="29" spans="1:6" s="139" customFormat="1" ht="20.25" customHeight="1" x14ac:dyDescent="0.2">
      <c r="A29" s="548"/>
      <c r="B29" s="310">
        <v>2016</v>
      </c>
      <c r="C29" s="310">
        <v>2017</v>
      </c>
      <c r="D29" s="310">
        <v>2018</v>
      </c>
      <c r="E29" s="310">
        <v>2019</v>
      </c>
      <c r="F29" s="310">
        <v>2020</v>
      </c>
    </row>
    <row r="30" spans="1:6" s="28" customFormat="1" x14ac:dyDescent="0.2">
      <c r="A30" s="547" t="s">
        <v>47</v>
      </c>
      <c r="B30" s="99">
        <v>22683</v>
      </c>
      <c r="C30" s="99">
        <v>22970</v>
      </c>
      <c r="D30" s="99">
        <v>22952</v>
      </c>
      <c r="E30" s="99">
        <v>23310</v>
      </c>
      <c r="F30" s="99">
        <v>23682</v>
      </c>
    </row>
    <row r="31" spans="1:6" s="28" customFormat="1" x14ac:dyDescent="0.2">
      <c r="A31" s="547" t="s">
        <v>48</v>
      </c>
      <c r="B31" s="99">
        <v>2841</v>
      </c>
      <c r="C31" s="99">
        <v>2859</v>
      </c>
      <c r="D31" s="99">
        <v>2969</v>
      </c>
      <c r="E31" s="99">
        <v>2892</v>
      </c>
      <c r="F31" s="99">
        <v>2957</v>
      </c>
    </row>
    <row r="32" spans="1:6" s="28" customFormat="1" x14ac:dyDescent="0.2">
      <c r="A32" s="547" t="s">
        <v>49</v>
      </c>
      <c r="B32" s="99">
        <v>947</v>
      </c>
      <c r="C32" s="99">
        <v>973</v>
      </c>
      <c r="D32" s="99">
        <v>990</v>
      </c>
      <c r="E32" s="99">
        <v>994</v>
      </c>
      <c r="F32" s="99">
        <v>1012</v>
      </c>
    </row>
    <row r="33" spans="1:12" s="28" customFormat="1" x14ac:dyDescent="0.2">
      <c r="A33" s="143" t="s">
        <v>911</v>
      </c>
      <c r="B33" s="143"/>
    </row>
    <row r="34" spans="1:12" s="28" customFormat="1" x14ac:dyDescent="0.2"/>
    <row r="35" spans="1:12" s="28" customFormat="1" x14ac:dyDescent="0.2"/>
    <row r="36" spans="1:12" s="22" customFormat="1" ht="15" x14ac:dyDescent="0.25">
      <c r="A36" s="33" t="s">
        <v>1639</v>
      </c>
      <c r="B36" s="33"/>
      <c r="H36" s="28"/>
      <c r="I36" s="28"/>
      <c r="J36" s="28"/>
      <c r="K36" s="28"/>
      <c r="L36" s="28"/>
    </row>
    <row r="37" spans="1:12" s="22" customFormat="1" ht="15" x14ac:dyDescent="0.25">
      <c r="A37" s="212"/>
      <c r="B37" s="212"/>
      <c r="H37" s="28"/>
      <c r="I37" s="28"/>
      <c r="J37" s="28"/>
      <c r="K37" s="28"/>
      <c r="L37" s="28"/>
    </row>
    <row r="38" spans="1:12" s="37" customFormat="1" ht="51" x14ac:dyDescent="0.2">
      <c r="A38" s="213" t="s">
        <v>50</v>
      </c>
      <c r="B38" s="429" t="s">
        <v>719</v>
      </c>
      <c r="C38" s="136" t="s">
        <v>51</v>
      </c>
      <c r="D38" s="136" t="s">
        <v>52</v>
      </c>
      <c r="E38" s="136" t="s">
        <v>53</v>
      </c>
      <c r="H38" s="28"/>
      <c r="I38" s="28"/>
      <c r="J38" s="28"/>
      <c r="K38" s="28"/>
      <c r="L38" s="28"/>
    </row>
    <row r="39" spans="1:12" s="22" customFormat="1" x14ac:dyDescent="0.2">
      <c r="A39" s="254">
        <v>2016</v>
      </c>
      <c r="B39" s="255">
        <v>3673335</v>
      </c>
      <c r="C39" s="255">
        <v>22446</v>
      </c>
      <c r="D39" s="255">
        <v>3555</v>
      </c>
      <c r="E39" s="255">
        <v>26001</v>
      </c>
      <c r="H39" s="28"/>
      <c r="I39" s="28"/>
      <c r="J39" s="28"/>
      <c r="K39" s="28"/>
      <c r="L39" s="28"/>
    </row>
    <row r="40" spans="1:12" s="22" customFormat="1" x14ac:dyDescent="0.2">
      <c r="A40" s="256">
        <v>2017</v>
      </c>
      <c r="B40" s="257">
        <v>3868059</v>
      </c>
      <c r="C40" s="257">
        <v>22969</v>
      </c>
      <c r="D40" s="257">
        <v>2859</v>
      </c>
      <c r="E40" s="257">
        <v>25828</v>
      </c>
      <c r="H40" s="28"/>
      <c r="I40" s="28"/>
      <c r="J40" s="28"/>
      <c r="K40" s="28"/>
      <c r="L40" s="28"/>
    </row>
    <row r="41" spans="1:12" s="22" customFormat="1" x14ac:dyDescent="0.2">
      <c r="A41" s="256">
        <v>2018</v>
      </c>
      <c r="B41" s="155">
        <v>3973763</v>
      </c>
      <c r="C41" s="155">
        <v>23101</v>
      </c>
      <c r="D41" s="155">
        <v>2892</v>
      </c>
      <c r="E41" s="155">
        <v>25993</v>
      </c>
      <c r="H41" s="28"/>
      <c r="I41" s="28"/>
      <c r="J41" s="28"/>
      <c r="K41" s="28"/>
      <c r="L41" s="28"/>
    </row>
    <row r="42" spans="1:12" s="22" customFormat="1" x14ac:dyDescent="0.2">
      <c r="A42" s="256" t="s">
        <v>1204</v>
      </c>
      <c r="B42" s="257">
        <v>3779879</v>
      </c>
      <c r="C42" s="257">
        <v>22933</v>
      </c>
      <c r="D42" s="257">
        <v>3637</v>
      </c>
      <c r="E42" s="257">
        <f>C42+D42</f>
        <v>26570</v>
      </c>
      <c r="H42" s="28"/>
      <c r="I42" s="28"/>
      <c r="J42" s="28"/>
      <c r="K42" s="28"/>
      <c r="L42" s="28"/>
    </row>
    <row r="43" spans="1:12" s="22" customFormat="1" x14ac:dyDescent="0.2">
      <c r="A43" s="256">
        <v>2020</v>
      </c>
      <c r="B43" s="155">
        <v>3784514</v>
      </c>
      <c r="C43" s="155">
        <v>23142</v>
      </c>
      <c r="D43" s="155">
        <v>3678</v>
      </c>
      <c r="E43" s="155">
        <v>26820</v>
      </c>
      <c r="H43" s="28"/>
      <c r="I43" s="28"/>
      <c r="J43" s="28"/>
      <c r="K43" s="28"/>
      <c r="L43" s="28"/>
    </row>
    <row r="44" spans="1:12" x14ac:dyDescent="0.2">
      <c r="A44" s="1" t="s">
        <v>1261</v>
      </c>
      <c r="H44" s="28"/>
      <c r="I44" s="28"/>
      <c r="J44" s="28"/>
      <c r="K44" s="28"/>
      <c r="L44" s="28"/>
    </row>
    <row r="45" spans="1:12" x14ac:dyDescent="0.2">
      <c r="A45" s="124" t="s">
        <v>912</v>
      </c>
      <c r="H45" s="28"/>
      <c r="I45" s="28"/>
      <c r="J45" s="28"/>
      <c r="K45" s="28"/>
      <c r="L45" s="28"/>
    </row>
    <row r="46" spans="1:12" x14ac:dyDescent="0.2">
      <c r="H46" s="28"/>
      <c r="I46" s="28"/>
      <c r="J46" s="28"/>
      <c r="K46" s="28"/>
      <c r="L46" s="28"/>
    </row>
    <row r="47" spans="1:12" x14ac:dyDescent="0.2">
      <c r="H47" s="28"/>
      <c r="I47" s="28"/>
      <c r="J47" s="28"/>
      <c r="K47" s="28"/>
      <c r="L47" s="28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24"/>
  <sheetViews>
    <sheetView workbookViewId="0">
      <selection activeCell="A20" sqref="A20:G20"/>
    </sheetView>
  </sheetViews>
  <sheetFormatPr defaultColWidth="9.140625" defaultRowHeight="12.75" x14ac:dyDescent="0.2"/>
  <cols>
    <col min="1" max="1" width="7.85546875" style="22" customWidth="1"/>
    <col min="2" max="8" width="11.5703125" style="22" customWidth="1"/>
    <col min="9" max="12" width="5.85546875" style="22" customWidth="1"/>
    <col min="13" max="13" width="9.140625" style="22"/>
    <col min="14" max="14" width="11.5703125" style="22" customWidth="1"/>
    <col min="15" max="15" width="9.140625" style="22"/>
    <col min="16" max="16" width="33.140625" style="22" customWidth="1"/>
    <col min="17" max="16384" width="9.140625" style="22"/>
  </cols>
  <sheetData>
    <row r="1" spans="1:8" s="80" customFormat="1" ht="15" x14ac:dyDescent="0.25">
      <c r="A1" s="33" t="s">
        <v>2340</v>
      </c>
    </row>
    <row r="2" spans="1:8" s="80" customFormat="1" ht="15" x14ac:dyDescent="0.25">
      <c r="A2" s="33"/>
    </row>
    <row r="3" spans="1:8" s="120" customFormat="1" ht="40.5" customHeight="1" x14ac:dyDescent="0.2">
      <c r="A3" s="128" t="s">
        <v>0</v>
      </c>
      <c r="B3" s="281" t="s">
        <v>247</v>
      </c>
      <c r="C3" s="300" t="s">
        <v>1105</v>
      </c>
      <c r="D3" s="281" t="s">
        <v>246</v>
      </c>
      <c r="E3" s="300" t="s">
        <v>1102</v>
      </c>
      <c r="F3" s="300" t="s">
        <v>1104</v>
      </c>
      <c r="G3" s="300" t="s">
        <v>1101</v>
      </c>
      <c r="H3" s="300" t="s">
        <v>1103</v>
      </c>
    </row>
    <row r="4" spans="1:8" ht="15.75" hidden="1" customHeight="1" x14ac:dyDescent="0.2">
      <c r="A4" s="129">
        <v>2007</v>
      </c>
      <c r="B4" s="132">
        <v>5121</v>
      </c>
      <c r="C4" s="302"/>
      <c r="D4" s="132">
        <v>4364</v>
      </c>
      <c r="E4" s="302"/>
      <c r="F4" s="132"/>
      <c r="G4" s="302"/>
      <c r="H4" s="301"/>
    </row>
    <row r="5" spans="1:8" ht="15.75" hidden="1" customHeight="1" x14ac:dyDescent="0.2">
      <c r="A5" s="130">
        <v>2008</v>
      </c>
      <c r="B5" s="133">
        <v>5069</v>
      </c>
      <c r="C5" s="302">
        <f t="shared" ref="C5" si="0">(B5-B4)/B4*100</f>
        <v>-1.015426674477641</v>
      </c>
      <c r="D5" s="133">
        <v>4424</v>
      </c>
      <c r="E5" s="302">
        <f t="shared" ref="E5:G15" si="1">(D5-D4)/D4*100</f>
        <v>1.3748854262144821</v>
      </c>
      <c r="F5" s="133"/>
      <c r="G5" s="302"/>
      <c r="H5" s="302"/>
    </row>
    <row r="6" spans="1:8" ht="15.75" hidden="1" customHeight="1" x14ac:dyDescent="0.2">
      <c r="A6" s="130">
        <v>2009</v>
      </c>
      <c r="B6" s="133">
        <v>5030</v>
      </c>
      <c r="C6" s="302">
        <f t="shared" ref="C6" si="2">(B6-B5)/B5*100</f>
        <v>-0.76938252120733874</v>
      </c>
      <c r="D6" s="133">
        <v>4406</v>
      </c>
      <c r="E6" s="302">
        <f t="shared" si="1"/>
        <v>-0.40687160940325501</v>
      </c>
      <c r="F6" s="133"/>
      <c r="G6" s="302"/>
      <c r="H6" s="302"/>
    </row>
    <row r="7" spans="1:8" ht="15.75" hidden="1" customHeight="1" x14ac:dyDescent="0.2">
      <c r="A7" s="130">
        <v>2010</v>
      </c>
      <c r="B7" s="133">
        <v>5069</v>
      </c>
      <c r="C7" s="302">
        <f t="shared" ref="C7" si="3">(B7-B6)/B6*100</f>
        <v>0.77534791252485091</v>
      </c>
      <c r="D7" s="133">
        <v>4456</v>
      </c>
      <c r="E7" s="302">
        <f t="shared" si="1"/>
        <v>1.1348161597821154</v>
      </c>
      <c r="F7" s="133"/>
      <c r="G7" s="302"/>
      <c r="H7" s="302"/>
    </row>
    <row r="8" spans="1:8" ht="15.75" hidden="1" customHeight="1" x14ac:dyDescent="0.2">
      <c r="A8" s="130">
        <v>2011</v>
      </c>
      <c r="B8" s="133">
        <v>5121</v>
      </c>
      <c r="C8" s="302">
        <f t="shared" ref="C8" si="4">(B8-B7)/B7*100</f>
        <v>1.0258433616097848</v>
      </c>
      <c r="D8" s="133">
        <v>4507</v>
      </c>
      <c r="E8" s="302">
        <f t="shared" si="1"/>
        <v>1.144524236983842</v>
      </c>
      <c r="F8" s="133"/>
      <c r="G8" s="302"/>
      <c r="H8" s="302"/>
    </row>
    <row r="9" spans="1:8" ht="15.75" customHeight="1" x14ac:dyDescent="0.2">
      <c r="A9" s="130">
        <v>2012</v>
      </c>
      <c r="B9" s="133">
        <v>5100</v>
      </c>
      <c r="C9" s="302">
        <f t="shared" ref="C9" si="5">(B9-B8)/B8*100</f>
        <v>-0.41007615700058581</v>
      </c>
      <c r="D9" s="133">
        <v>4473</v>
      </c>
      <c r="E9" s="302">
        <f t="shared" si="1"/>
        <v>-0.75438207233192811</v>
      </c>
      <c r="F9" s="125">
        <v>1087</v>
      </c>
      <c r="G9" s="302"/>
      <c r="H9" s="303">
        <f t="shared" ref="H9:H17" si="6">F9/D9*100</f>
        <v>24.301363737983454</v>
      </c>
    </row>
    <row r="10" spans="1:8" ht="15.75" customHeight="1" x14ac:dyDescent="0.2">
      <c r="A10" s="130">
        <v>2013</v>
      </c>
      <c r="B10" s="133">
        <v>5083</v>
      </c>
      <c r="C10" s="302">
        <f t="shared" ref="C10" si="7">(B10-B9)/B9*100</f>
        <v>-0.33333333333333337</v>
      </c>
      <c r="D10" s="133">
        <v>4442</v>
      </c>
      <c r="E10" s="302">
        <f t="shared" si="1"/>
        <v>-0.69304717192041132</v>
      </c>
      <c r="F10" s="125">
        <v>1067</v>
      </c>
      <c r="G10" s="302">
        <f t="shared" si="1"/>
        <v>-1.8399264029438822</v>
      </c>
      <c r="H10" s="303">
        <f t="shared" si="6"/>
        <v>24.020711391265195</v>
      </c>
    </row>
    <row r="11" spans="1:8" ht="15.75" customHeight="1" x14ac:dyDescent="0.2">
      <c r="A11" s="130">
        <v>2014</v>
      </c>
      <c r="B11" s="133">
        <v>4986</v>
      </c>
      <c r="C11" s="302">
        <f t="shared" ref="C11" si="8">(B11-B10)/B10*100</f>
        <v>-1.9083218571709619</v>
      </c>
      <c r="D11" s="133">
        <v>4359</v>
      </c>
      <c r="E11" s="302">
        <f t="shared" si="1"/>
        <v>-1.8685276902296262</v>
      </c>
      <c r="F11" s="125">
        <v>1036</v>
      </c>
      <c r="G11" s="302">
        <f t="shared" si="1"/>
        <v>-2.9053420805998127</v>
      </c>
      <c r="H11" s="303">
        <f t="shared" si="6"/>
        <v>23.766919018123424</v>
      </c>
    </row>
    <row r="12" spans="1:8" ht="15.75" customHeight="1" x14ac:dyDescent="0.2">
      <c r="A12" s="130">
        <v>2015</v>
      </c>
      <c r="B12" s="133">
        <v>5010</v>
      </c>
      <c r="C12" s="302">
        <f t="shared" ref="C12" si="9">(B12-B11)/B11*100</f>
        <v>0.48134777376654636</v>
      </c>
      <c r="D12" s="133">
        <v>4358</v>
      </c>
      <c r="E12" s="302">
        <f t="shared" si="1"/>
        <v>-2.2941041523285157E-2</v>
      </c>
      <c r="F12" s="125">
        <v>1028</v>
      </c>
      <c r="G12" s="302">
        <f t="shared" si="1"/>
        <v>-0.77220077220077221</v>
      </c>
      <c r="H12" s="303">
        <f t="shared" si="6"/>
        <v>23.58880220284534</v>
      </c>
    </row>
    <row r="13" spans="1:8" ht="15.75" customHeight="1" x14ac:dyDescent="0.2">
      <c r="A13" s="130">
        <v>2016</v>
      </c>
      <c r="B13" s="133">
        <v>4987</v>
      </c>
      <c r="C13" s="302">
        <f t="shared" ref="C13" si="10">(B13-B12)/B12*100</f>
        <v>-0.45908183632734528</v>
      </c>
      <c r="D13" s="133">
        <v>4310</v>
      </c>
      <c r="E13" s="302">
        <f t="shared" si="1"/>
        <v>-1.101422670949977</v>
      </c>
      <c r="F13" s="125">
        <v>1018</v>
      </c>
      <c r="G13" s="302">
        <f t="shared" si="1"/>
        <v>-0.97276264591439687</v>
      </c>
      <c r="H13" s="303">
        <f t="shared" si="6"/>
        <v>23.619489559164734</v>
      </c>
    </row>
    <row r="14" spans="1:8" ht="15.75" customHeight="1" x14ac:dyDescent="0.2">
      <c r="A14" s="130">
        <v>2017</v>
      </c>
      <c r="B14" s="133">
        <v>4983</v>
      </c>
      <c r="C14" s="302">
        <f t="shared" ref="C14" si="11">(B14-B13)/B13*100</f>
        <v>-8.020854220974534E-2</v>
      </c>
      <c r="D14" s="133">
        <v>4294</v>
      </c>
      <c r="E14" s="302">
        <f t="shared" si="1"/>
        <v>-0.37122969837587005</v>
      </c>
      <c r="F14" s="125">
        <v>1012</v>
      </c>
      <c r="G14" s="302">
        <f t="shared" si="1"/>
        <v>-0.58939096267190572</v>
      </c>
      <c r="H14" s="303">
        <f t="shared" si="6"/>
        <v>23.567768979972055</v>
      </c>
    </row>
    <row r="15" spans="1:8" ht="15.75" customHeight="1" x14ac:dyDescent="0.2">
      <c r="A15" s="130">
        <v>2018</v>
      </c>
      <c r="B15" s="133">
        <v>5018</v>
      </c>
      <c r="C15" s="302">
        <f t="shared" ref="C15" si="12">(B15-B14)/B14*100</f>
        <v>0.7023881196066627</v>
      </c>
      <c r="D15" s="133">
        <v>4324</v>
      </c>
      <c r="E15" s="302">
        <f t="shared" si="1"/>
        <v>0.69864927806241262</v>
      </c>
      <c r="F15" s="125">
        <v>1028</v>
      </c>
      <c r="G15" s="302">
        <f t="shared" si="1"/>
        <v>1.5810276679841897</v>
      </c>
      <c r="H15" s="303">
        <f t="shared" si="6"/>
        <v>23.774283071230343</v>
      </c>
    </row>
    <row r="16" spans="1:8" ht="15.75" customHeight="1" x14ac:dyDescent="0.2">
      <c r="A16" s="130">
        <v>2019</v>
      </c>
      <c r="B16" s="133">
        <v>5049</v>
      </c>
      <c r="C16" s="302">
        <f>(B16-B15)/B15*100</f>
        <v>0.61777600637704266</v>
      </c>
      <c r="D16" s="133">
        <v>4355</v>
      </c>
      <c r="E16" s="302">
        <f>(D16-D15)/D15*100</f>
        <v>0.71692876965772434</v>
      </c>
      <c r="F16" s="125">
        <v>1038</v>
      </c>
      <c r="G16" s="302">
        <f>(F16-F15)/F15*100</f>
        <v>0.97276264591439687</v>
      </c>
      <c r="H16" s="303">
        <f t="shared" si="6"/>
        <v>23.834672789896672</v>
      </c>
    </row>
    <row r="17" spans="1:13" ht="15.75" customHeight="1" x14ac:dyDescent="0.2">
      <c r="A17" s="130">
        <v>2020</v>
      </c>
      <c r="B17" s="133">
        <v>5030</v>
      </c>
      <c r="C17" s="302">
        <f>(B17-B16)/B16*100</f>
        <v>-0.3763121410180234</v>
      </c>
      <c r="D17" s="133">
        <v>4342</v>
      </c>
      <c r="E17" s="302">
        <f>(D17-D16)/D16*100</f>
        <v>-0.29850746268656719</v>
      </c>
      <c r="F17" s="125">
        <v>1040</v>
      </c>
      <c r="G17" s="302">
        <f>(F17-F16)/F16*100</f>
        <v>0.19267822736030829</v>
      </c>
      <c r="H17" s="303">
        <f t="shared" si="6"/>
        <v>23.952095808383234</v>
      </c>
      <c r="J17" s="75"/>
      <c r="K17" s="396"/>
    </row>
    <row r="18" spans="1:13" s="80" customFormat="1" ht="15" x14ac:dyDescent="0.25">
      <c r="A18" s="121" t="s">
        <v>1869</v>
      </c>
      <c r="I18" s="22"/>
      <c r="J18" s="22"/>
      <c r="K18" s="22"/>
    </row>
    <row r="19" spans="1:13" s="80" customFormat="1" ht="15" x14ac:dyDescent="0.25">
      <c r="I19" s="22"/>
      <c r="J19" s="22"/>
      <c r="K19" s="22"/>
    </row>
    <row r="24" spans="1:13" x14ac:dyDescent="0.2">
      <c r="M24" s="340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43"/>
  <sheetViews>
    <sheetView workbookViewId="0">
      <selection activeCell="A20" sqref="A20:G20"/>
    </sheetView>
  </sheetViews>
  <sheetFormatPr defaultRowHeight="12.75" x14ac:dyDescent="0.2"/>
  <cols>
    <col min="1" max="1" width="37.28515625" customWidth="1"/>
    <col min="2" max="10" width="5.7109375" customWidth="1"/>
  </cols>
  <sheetData>
    <row r="1" spans="1:10" s="22" customFormat="1" ht="29.25" customHeight="1" x14ac:dyDescent="0.25">
      <c r="A1" s="1028" t="s">
        <v>1708</v>
      </c>
      <c r="B1" s="1028"/>
      <c r="C1" s="1028"/>
      <c r="D1" s="1028"/>
      <c r="E1" s="1028"/>
      <c r="F1" s="1028"/>
      <c r="G1" s="1028"/>
      <c r="H1" s="1028"/>
      <c r="I1" s="1028"/>
    </row>
    <row r="2" spans="1:10" s="22" customFormat="1" ht="13.5" customHeight="1" x14ac:dyDescent="0.25">
      <c r="A2" s="34"/>
    </row>
    <row r="3" spans="1:10" s="22" customFormat="1" ht="13.5" customHeight="1" x14ac:dyDescent="0.2">
      <c r="A3" s="134" t="s">
        <v>66</v>
      </c>
      <c r="B3" s="136">
        <v>2012</v>
      </c>
      <c r="C3" s="136">
        <v>2013</v>
      </c>
      <c r="D3" s="136">
        <v>2014</v>
      </c>
      <c r="E3" s="136">
        <v>2015</v>
      </c>
      <c r="F3" s="136">
        <v>2016</v>
      </c>
      <c r="G3" s="136">
        <v>2017</v>
      </c>
      <c r="H3" s="136">
        <v>2018</v>
      </c>
      <c r="I3" s="136">
        <v>2019</v>
      </c>
      <c r="J3" s="136">
        <v>2020</v>
      </c>
    </row>
    <row r="4" spans="1:10" s="22" customFormat="1" ht="15" customHeight="1" x14ac:dyDescent="0.2">
      <c r="A4" s="48" t="s">
        <v>212</v>
      </c>
      <c r="B4" s="48">
        <v>293</v>
      </c>
      <c r="C4" s="48">
        <v>297</v>
      </c>
      <c r="D4" s="48">
        <v>300</v>
      </c>
      <c r="E4" s="48">
        <v>307</v>
      </c>
      <c r="F4" s="48">
        <v>318</v>
      </c>
      <c r="G4" s="48">
        <v>308</v>
      </c>
      <c r="H4" s="48">
        <v>311</v>
      </c>
      <c r="I4" s="48">
        <v>312</v>
      </c>
      <c r="J4" s="48">
        <v>311</v>
      </c>
    </row>
    <row r="5" spans="1:10" s="22" customFormat="1" ht="15" customHeight="1" x14ac:dyDescent="0.2">
      <c r="A5" s="48" t="s">
        <v>213</v>
      </c>
      <c r="B5" s="48">
        <v>25</v>
      </c>
      <c r="C5" s="48">
        <v>26</v>
      </c>
      <c r="D5" s="48">
        <v>29</v>
      </c>
      <c r="E5" s="48">
        <v>30</v>
      </c>
      <c r="F5" s="54" t="s">
        <v>214</v>
      </c>
      <c r="G5" s="48">
        <v>43</v>
      </c>
      <c r="H5" s="48">
        <v>45</v>
      </c>
      <c r="I5" s="48">
        <v>56</v>
      </c>
      <c r="J5" s="118">
        <v>64</v>
      </c>
    </row>
    <row r="6" spans="1:10" s="22" customFormat="1" ht="15" customHeight="1" x14ac:dyDescent="0.2">
      <c r="A6" s="1029" t="s">
        <v>215</v>
      </c>
      <c r="B6" s="1030"/>
      <c r="C6" s="1030"/>
      <c r="D6" s="1030"/>
      <c r="E6" s="1030"/>
      <c r="F6" s="1030"/>
      <c r="G6" s="1030"/>
      <c r="H6" s="1030"/>
      <c r="I6" s="1030"/>
      <c r="J6" s="1030"/>
    </row>
    <row r="7" spans="1:10" s="22" customFormat="1" ht="15" customHeight="1" x14ac:dyDescent="0.2">
      <c r="A7" s="137" t="s">
        <v>216</v>
      </c>
      <c r="B7" s="125">
        <v>1001</v>
      </c>
      <c r="C7" s="125">
        <v>1034</v>
      </c>
      <c r="D7" s="125">
        <v>1008</v>
      </c>
      <c r="E7" s="125">
        <v>1001</v>
      </c>
      <c r="F7" s="48">
        <v>868</v>
      </c>
      <c r="G7" s="48">
        <v>865</v>
      </c>
      <c r="H7" s="48">
        <v>865</v>
      </c>
      <c r="I7" s="48">
        <v>833</v>
      </c>
      <c r="J7" s="48">
        <v>789</v>
      </c>
    </row>
    <row r="8" spans="1:10" s="22" customFormat="1" ht="15" customHeight="1" x14ac:dyDescent="0.2">
      <c r="A8" s="48" t="s">
        <v>1494</v>
      </c>
      <c r="B8" s="48">
        <v>116</v>
      </c>
      <c r="C8" s="48">
        <v>117</v>
      </c>
      <c r="D8" s="48">
        <v>86</v>
      </c>
      <c r="E8" s="48">
        <v>81</v>
      </c>
      <c r="F8" s="48">
        <v>83</v>
      </c>
      <c r="G8" s="48">
        <v>83</v>
      </c>
      <c r="H8" s="48">
        <v>78</v>
      </c>
      <c r="I8" s="48">
        <v>82</v>
      </c>
      <c r="J8" s="48">
        <v>83</v>
      </c>
    </row>
    <row r="9" spans="1:10" s="22" customFormat="1" ht="15" customHeight="1" x14ac:dyDescent="0.2">
      <c r="A9" s="138" t="s">
        <v>217</v>
      </c>
      <c r="B9" s="48">
        <v>23</v>
      </c>
      <c r="C9" s="48">
        <v>22</v>
      </c>
      <c r="D9" s="48">
        <v>23</v>
      </c>
      <c r="E9" s="48">
        <v>22</v>
      </c>
      <c r="F9" s="48">
        <v>14</v>
      </c>
      <c r="G9" s="48">
        <v>15</v>
      </c>
      <c r="H9" s="48">
        <v>15</v>
      </c>
      <c r="I9" s="48">
        <v>15</v>
      </c>
      <c r="J9" s="48">
        <v>14</v>
      </c>
    </row>
    <row r="10" spans="1:10" s="22" customFormat="1" ht="15" customHeight="1" x14ac:dyDescent="0.2">
      <c r="A10" s="48" t="s">
        <v>1495</v>
      </c>
      <c r="B10" s="48">
        <v>89</v>
      </c>
      <c r="C10" s="48">
        <v>88</v>
      </c>
      <c r="D10" s="48">
        <v>78</v>
      </c>
      <c r="E10" s="48">
        <v>78</v>
      </c>
      <c r="F10" s="48">
        <v>77</v>
      </c>
      <c r="G10" s="48">
        <v>85</v>
      </c>
      <c r="H10" s="48">
        <v>85</v>
      </c>
      <c r="I10" s="48">
        <v>82</v>
      </c>
      <c r="J10" s="48">
        <v>81</v>
      </c>
    </row>
    <row r="11" spans="1:10" s="22" customFormat="1" ht="15" customHeight="1" x14ac:dyDescent="0.2">
      <c r="A11" s="48" t="s">
        <v>1496</v>
      </c>
      <c r="B11" s="48">
        <v>113</v>
      </c>
      <c r="C11" s="48">
        <v>113</v>
      </c>
      <c r="D11" s="48">
        <v>104</v>
      </c>
      <c r="E11" s="48">
        <v>103</v>
      </c>
      <c r="F11" s="48">
        <v>102</v>
      </c>
      <c r="G11" s="48">
        <v>111</v>
      </c>
      <c r="H11" s="48">
        <v>110</v>
      </c>
      <c r="I11" s="48">
        <v>109</v>
      </c>
      <c r="J11" s="48">
        <v>109</v>
      </c>
    </row>
    <row r="12" spans="1:10" s="22" customFormat="1" ht="15" customHeight="1" x14ac:dyDescent="0.2">
      <c r="A12" s="40" t="s">
        <v>716</v>
      </c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0" s="22" customFormat="1" ht="15" customHeight="1" x14ac:dyDescent="0.2">
      <c r="A13" s="22" t="s">
        <v>218</v>
      </c>
    </row>
    <row r="14" spans="1:10" s="22" customFormat="1" ht="15" customHeight="1" x14ac:dyDescent="0.2">
      <c r="A14" s="22" t="s">
        <v>219</v>
      </c>
    </row>
    <row r="15" spans="1:10" s="22" customFormat="1" ht="15" customHeight="1" x14ac:dyDescent="0.2">
      <c r="A15"/>
    </row>
    <row r="16" spans="1:10" s="22" customFormat="1" ht="15" customHeight="1" x14ac:dyDescent="0.2">
      <c r="A16" s="819"/>
      <c r="B16" s="819"/>
    </row>
    <row r="17" spans="1:10" s="22" customFormat="1" ht="15" customHeight="1" x14ac:dyDescent="0.2"/>
    <row r="18" spans="1:10" s="22" customFormat="1" ht="15" customHeight="1" x14ac:dyDescent="0.2">
      <c r="B18" s="811">
        <v>2012</v>
      </c>
      <c r="C18" s="811">
        <v>2013</v>
      </c>
      <c r="D18" s="811">
        <v>2014</v>
      </c>
      <c r="E18" s="811">
        <v>2015</v>
      </c>
      <c r="F18" s="811">
        <v>2016</v>
      </c>
      <c r="G18" s="811">
        <v>2017</v>
      </c>
      <c r="H18" s="811">
        <v>2018</v>
      </c>
      <c r="I18" s="811">
        <v>2019</v>
      </c>
      <c r="J18" s="811">
        <v>2020</v>
      </c>
    </row>
    <row r="19" spans="1:10" s="22" customFormat="1" ht="15" customHeight="1" x14ac:dyDescent="0.2">
      <c r="A19" s="83" t="s">
        <v>221</v>
      </c>
      <c r="B19" s="75">
        <v>100</v>
      </c>
      <c r="C19" s="75">
        <v>94.818652849740943</v>
      </c>
      <c r="D19" s="75">
        <v>95.336787564766837</v>
      </c>
      <c r="E19" s="75">
        <v>98.963730569948183</v>
      </c>
      <c r="F19" s="75">
        <v>97.409326424870471</v>
      </c>
      <c r="G19" s="75">
        <v>97.92746113989638</v>
      </c>
      <c r="H19" s="75">
        <v>98.963730569948183</v>
      </c>
      <c r="I19" s="75">
        <v>103.10880829015545</v>
      </c>
      <c r="J19" s="75">
        <v>104.14507772020724</v>
      </c>
    </row>
    <row r="20" spans="1:10" s="22" customFormat="1" ht="15" customHeight="1" x14ac:dyDescent="0.2">
      <c r="A20" s="83" t="s">
        <v>222</v>
      </c>
      <c r="B20" s="75">
        <v>100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100</v>
      </c>
      <c r="J20" s="75">
        <v>100</v>
      </c>
    </row>
    <row r="21" spans="1:10" s="22" customFormat="1" ht="15" customHeight="1" x14ac:dyDescent="0.2">
      <c r="A21" s="83" t="s">
        <v>1106</v>
      </c>
      <c r="B21" s="75">
        <v>100</v>
      </c>
      <c r="C21" s="75">
        <v>95.165394402035616</v>
      </c>
      <c r="D21" s="75">
        <v>93.129770992366417</v>
      </c>
      <c r="E21" s="75">
        <v>90.839694656488547</v>
      </c>
      <c r="F21" s="75">
        <v>89.821882951653947</v>
      </c>
      <c r="G21" s="75">
        <v>88.804071246819333</v>
      </c>
      <c r="H21" s="75">
        <v>91.857506361323161</v>
      </c>
      <c r="I21" s="75">
        <v>91.857506361323161</v>
      </c>
      <c r="J21" s="75">
        <v>90.330788804071247</v>
      </c>
    </row>
    <row r="22" spans="1:10" s="22" customFormat="1" ht="15" customHeight="1" x14ac:dyDescent="0.2">
      <c r="A22" s="83" t="s">
        <v>1497</v>
      </c>
      <c r="B22" s="75">
        <v>100</v>
      </c>
      <c r="C22" s="75">
        <v>144.44444444444443</v>
      </c>
      <c r="D22" s="75">
        <v>166.66666666666669</v>
      </c>
      <c r="E22" s="75">
        <v>88.888888888888886</v>
      </c>
      <c r="F22" s="75">
        <v>77.777777777777786</v>
      </c>
      <c r="G22" s="75">
        <v>77.777777777777786</v>
      </c>
      <c r="H22" s="75">
        <v>100</v>
      </c>
      <c r="I22" s="75">
        <v>100</v>
      </c>
      <c r="J22" s="75">
        <v>88.888888888888886</v>
      </c>
    </row>
    <row r="23" spans="1:10" s="22" customFormat="1" ht="15" customHeight="1" x14ac:dyDescent="0.2">
      <c r="A23" s="83" t="s">
        <v>1498</v>
      </c>
      <c r="B23" s="75">
        <v>100</v>
      </c>
      <c r="C23" s="75">
        <v>100</v>
      </c>
      <c r="D23" s="75">
        <v>116.66666666666667</v>
      </c>
      <c r="E23" s="75">
        <v>108.33333333333333</v>
      </c>
      <c r="F23" s="75">
        <v>108.33333333333333</v>
      </c>
      <c r="G23" s="75">
        <v>91.666666666666657</v>
      </c>
      <c r="H23" s="75">
        <v>100</v>
      </c>
      <c r="I23" s="75">
        <v>108.33333333333333</v>
      </c>
      <c r="J23" s="75">
        <v>108.33333333333333</v>
      </c>
    </row>
    <row r="24" spans="1:10" s="22" customFormat="1" ht="13.5" customHeight="1" x14ac:dyDescent="0.2">
      <c r="A24" s="83" t="s">
        <v>225</v>
      </c>
      <c r="B24" s="75">
        <v>100</v>
      </c>
      <c r="C24" s="75">
        <v>98.757763975155271</v>
      </c>
      <c r="D24" s="75">
        <v>94.409937888198755</v>
      </c>
      <c r="E24" s="75">
        <v>93.788819875776397</v>
      </c>
      <c r="F24" s="75">
        <v>91.304347826086953</v>
      </c>
      <c r="G24" s="75">
        <v>89.648033126293996</v>
      </c>
      <c r="H24" s="75">
        <v>90.683229813664596</v>
      </c>
      <c r="I24" s="75">
        <v>89.85507246376811</v>
      </c>
      <c r="J24" s="75">
        <v>92.753623188405797</v>
      </c>
    </row>
    <row r="25" spans="1:10" s="22" customFormat="1" x14ac:dyDescent="0.2">
      <c r="A25" s="83" t="s">
        <v>1016</v>
      </c>
      <c r="B25" s="75">
        <v>100</v>
      </c>
      <c r="C25" s="75">
        <v>99.762282091917584</v>
      </c>
      <c r="D25" s="75">
        <v>97.305863708399372</v>
      </c>
      <c r="E25" s="75">
        <v>97.147385103011104</v>
      </c>
      <c r="F25" s="75">
        <v>96.038034865293184</v>
      </c>
      <c r="G25" s="75">
        <v>94.532488114104595</v>
      </c>
      <c r="H25" s="75">
        <v>94.611727416798729</v>
      </c>
      <c r="I25" s="75">
        <v>93.343898573692556</v>
      </c>
      <c r="J25" s="75">
        <v>91.838351822503967</v>
      </c>
    </row>
    <row r="26" spans="1:10" s="22" customFormat="1" x14ac:dyDescent="0.2">
      <c r="A26" s="83" t="s">
        <v>226</v>
      </c>
      <c r="B26" s="75">
        <v>100</v>
      </c>
      <c r="C26" s="75">
        <v>101.96078431372548</v>
      </c>
      <c r="D26" s="75">
        <v>102.94117647058823</v>
      </c>
      <c r="E26" s="75">
        <v>103.92156862745099</v>
      </c>
      <c r="F26" s="75">
        <v>102.94117647058823</v>
      </c>
      <c r="G26" s="75">
        <v>100</v>
      </c>
      <c r="H26" s="75">
        <v>95.098039215686271</v>
      </c>
      <c r="I26" s="75">
        <v>95.098039215686271</v>
      </c>
      <c r="J26" s="75">
        <v>97.058823529411768</v>
      </c>
    </row>
    <row r="27" spans="1:10" s="22" customFormat="1" x14ac:dyDescent="0.2">
      <c r="A27" s="83" t="s">
        <v>1107</v>
      </c>
      <c r="B27" s="75">
        <v>100</v>
      </c>
      <c r="C27" s="75">
        <v>97.719869706840385</v>
      </c>
      <c r="D27" s="75">
        <v>98.045602605863195</v>
      </c>
      <c r="E27" s="75">
        <v>101.62866449511401</v>
      </c>
      <c r="F27" s="75">
        <v>104.56026058631922</v>
      </c>
      <c r="G27" s="75">
        <v>109.12052117263843</v>
      </c>
      <c r="H27" s="75">
        <v>109.44625407166124</v>
      </c>
      <c r="I27" s="75">
        <v>109.44625407166124</v>
      </c>
      <c r="J27" s="75">
        <v>106.84039087947883</v>
      </c>
    </row>
    <row r="28" spans="1:10" s="22" customFormat="1" x14ac:dyDescent="0.2">
      <c r="A28" s="83" t="s">
        <v>1017</v>
      </c>
      <c r="B28" s="75">
        <v>100</v>
      </c>
      <c r="C28" s="75">
        <v>103.68098159509202</v>
      </c>
      <c r="D28" s="75">
        <v>100.61349693251533</v>
      </c>
      <c r="E28" s="75">
        <v>103.06748466257669</v>
      </c>
      <c r="F28" s="75">
        <v>104.9079754601227</v>
      </c>
      <c r="G28" s="75">
        <v>106.74846625766872</v>
      </c>
      <c r="H28" s="75">
        <v>109.81595092024541</v>
      </c>
      <c r="I28" s="75">
        <v>114.7239263803681</v>
      </c>
      <c r="J28" s="75">
        <v>117.17791411042944</v>
      </c>
    </row>
    <row r="29" spans="1:10" x14ac:dyDescent="0.2">
      <c r="A29" s="83" t="s">
        <v>1076</v>
      </c>
      <c r="B29" s="75">
        <v>100</v>
      </c>
      <c r="C29" s="75">
        <v>104.08163265306123</v>
      </c>
      <c r="D29" s="75">
        <v>98.979591836734699</v>
      </c>
      <c r="E29" s="75">
        <v>96.428571428571431</v>
      </c>
      <c r="F29" s="75">
        <v>96.428571428571431</v>
      </c>
      <c r="G29" s="75">
        <v>95.408163265306129</v>
      </c>
      <c r="H29" s="75">
        <v>95.408163265306129</v>
      </c>
      <c r="I29" s="75">
        <v>96.938775510204081</v>
      </c>
      <c r="J29" s="75">
        <v>97.959183673469383</v>
      </c>
    </row>
    <row r="30" spans="1:10" x14ac:dyDescent="0.2">
      <c r="A30" s="83" t="s">
        <v>227</v>
      </c>
      <c r="B30" s="75">
        <v>100</v>
      </c>
      <c r="C30" s="75">
        <v>97.841726618705039</v>
      </c>
      <c r="D30" s="75">
        <v>97.362110311750598</v>
      </c>
      <c r="E30" s="75">
        <v>95.683453237410077</v>
      </c>
      <c r="F30" s="75">
        <v>92.086330935251809</v>
      </c>
      <c r="G30" s="75">
        <v>89.68824940047962</v>
      </c>
      <c r="H30" s="75">
        <v>90.647482014388487</v>
      </c>
      <c r="I30" s="75">
        <v>90.647482014388487</v>
      </c>
      <c r="J30" s="75">
        <v>91.127098321342928</v>
      </c>
    </row>
    <row r="31" spans="1:10" x14ac:dyDescent="0.2">
      <c r="A31" s="83" t="s">
        <v>228</v>
      </c>
      <c r="B31" s="75">
        <v>100</v>
      </c>
      <c r="C31" s="75">
        <v>97.826086956521735</v>
      </c>
      <c r="D31" s="75">
        <v>97.282608695652172</v>
      </c>
      <c r="E31" s="75">
        <v>98.641304347826093</v>
      </c>
      <c r="F31" s="75">
        <v>96.467391304347828</v>
      </c>
      <c r="G31" s="75">
        <v>99.456521739130437</v>
      </c>
      <c r="H31" s="75">
        <v>97.826086956521735</v>
      </c>
      <c r="I31" s="75">
        <v>101.08695652173914</v>
      </c>
      <c r="J31" s="75">
        <v>98.91304347826086</v>
      </c>
    </row>
    <row r="32" spans="1:10" ht="25.5" x14ac:dyDescent="0.2">
      <c r="A32" s="83" t="s">
        <v>1077</v>
      </c>
      <c r="B32" s="75">
        <v>100</v>
      </c>
      <c r="C32" s="75">
        <v>96.710526315789465</v>
      </c>
      <c r="D32" s="75">
        <v>100</v>
      </c>
      <c r="E32" s="75">
        <v>98.026315789473685</v>
      </c>
      <c r="F32" s="75">
        <v>94.078947368421055</v>
      </c>
      <c r="G32" s="75">
        <v>97.368421052631575</v>
      </c>
      <c r="H32" s="75">
        <v>101.31578947368421</v>
      </c>
      <c r="I32" s="75">
        <v>103.28947368421053</v>
      </c>
      <c r="J32" s="75">
        <v>101.9736842105263</v>
      </c>
    </row>
    <row r="33" spans="1:10" x14ac:dyDescent="0.2">
      <c r="A33" s="83" t="s">
        <v>229</v>
      </c>
      <c r="B33" s="75">
        <v>100</v>
      </c>
      <c r="C33" s="75">
        <v>116.66666666666667</v>
      </c>
      <c r="D33" s="75">
        <v>116.66666666666667</v>
      </c>
      <c r="E33" s="75">
        <v>133.33333333333331</v>
      </c>
      <c r="F33" s="75">
        <v>143.33333333333334</v>
      </c>
      <c r="G33" s="75">
        <v>150</v>
      </c>
      <c r="H33" s="75">
        <v>153.33333333333334</v>
      </c>
      <c r="I33" s="75">
        <v>160</v>
      </c>
      <c r="J33" s="75">
        <v>163.33333333333334</v>
      </c>
    </row>
    <row r="34" spans="1:10" x14ac:dyDescent="0.2">
      <c r="A34" s="83" t="s">
        <v>1078</v>
      </c>
      <c r="B34" s="75">
        <v>100</v>
      </c>
      <c r="C34" s="75">
        <v>110.81081081081081</v>
      </c>
      <c r="D34" s="75">
        <v>108.10810810810811</v>
      </c>
      <c r="E34" s="75">
        <v>105.40540540540539</v>
      </c>
      <c r="F34" s="75">
        <v>108.10810810810811</v>
      </c>
      <c r="G34" s="75">
        <v>105.40540540540539</v>
      </c>
      <c r="H34" s="75">
        <v>102.70270270270269</v>
      </c>
      <c r="I34" s="75">
        <v>108.10810810810811</v>
      </c>
      <c r="J34" s="75">
        <v>108.10810810810811</v>
      </c>
    </row>
    <row r="35" spans="1:10" x14ac:dyDescent="0.2">
      <c r="A35" s="83" t="s">
        <v>1079</v>
      </c>
      <c r="B35" s="75">
        <v>100</v>
      </c>
      <c r="C35" s="75">
        <v>110.76923076923077</v>
      </c>
      <c r="D35" s="75">
        <v>118.46153846153847</v>
      </c>
      <c r="E35" s="75">
        <v>116.92307692307693</v>
      </c>
      <c r="F35" s="75">
        <v>118.46153846153847</v>
      </c>
      <c r="G35" s="75">
        <v>112.30769230769231</v>
      </c>
      <c r="H35" s="75">
        <v>112.30769230769231</v>
      </c>
      <c r="I35" s="75">
        <v>116.92307692307693</v>
      </c>
      <c r="J35" s="75">
        <v>130.76923076923077</v>
      </c>
    </row>
    <row r="36" spans="1:10" x14ac:dyDescent="0.2">
      <c r="A36" s="83" t="s">
        <v>1108</v>
      </c>
      <c r="B36" s="75">
        <v>100</v>
      </c>
      <c r="C36" s="75">
        <v>100</v>
      </c>
      <c r="D36" s="75">
        <v>96</v>
      </c>
      <c r="E36" s="75">
        <v>97.818181818181813</v>
      </c>
      <c r="F36" s="75">
        <v>97.090909090909093</v>
      </c>
      <c r="G36" s="75">
        <v>97.454545454545453</v>
      </c>
      <c r="H36" s="75">
        <v>97.454545454545453</v>
      </c>
      <c r="I36" s="75">
        <v>100.72727272727273</v>
      </c>
      <c r="J36" s="75">
        <v>99.63636363636364</v>
      </c>
    </row>
    <row r="37" spans="1:10" x14ac:dyDescent="0.2">
      <c r="A37" s="83" t="s">
        <v>231</v>
      </c>
      <c r="B37" s="75">
        <v>100</v>
      </c>
      <c r="C37" s="75">
        <v>112.5</v>
      </c>
      <c r="D37" s="75">
        <v>0</v>
      </c>
      <c r="E37" s="75">
        <v>0</v>
      </c>
      <c r="F37" s="75">
        <v>12.5</v>
      </c>
      <c r="G37" s="75">
        <v>12.5</v>
      </c>
      <c r="H37" s="75">
        <v>37.5</v>
      </c>
      <c r="I37" s="75">
        <v>25</v>
      </c>
      <c r="J37" s="75">
        <v>0</v>
      </c>
    </row>
    <row r="38" spans="1:10" x14ac:dyDescent="0.2">
      <c r="A38" s="42" t="s">
        <v>494</v>
      </c>
      <c r="B38" s="75">
        <v>100</v>
      </c>
      <c r="C38" s="75">
        <v>99.306952828079588</v>
      </c>
      <c r="D38" s="75">
        <v>97.451374916163644</v>
      </c>
      <c r="E38" s="75">
        <v>97.429018555779123</v>
      </c>
      <c r="F38" s="75">
        <v>96.355913257321717</v>
      </c>
      <c r="G38" s="75">
        <v>95.998211491169243</v>
      </c>
      <c r="H38" s="75">
        <v>96.668902302705121</v>
      </c>
      <c r="I38" s="75">
        <v>97.361949474625533</v>
      </c>
      <c r="J38" s="75">
        <v>97.07131678962665</v>
      </c>
    </row>
    <row r="39" spans="1:10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</sheetData>
  <mergeCells count="2">
    <mergeCell ref="A1:I1"/>
    <mergeCell ref="A6:J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29"/>
  <sheetViews>
    <sheetView workbookViewId="0">
      <selection activeCell="A20" sqref="A20:G20"/>
    </sheetView>
  </sheetViews>
  <sheetFormatPr defaultRowHeight="12.75" x14ac:dyDescent="0.2"/>
  <cols>
    <col min="1" max="1" width="39.140625" customWidth="1"/>
    <col min="2" max="10" width="5.42578125" customWidth="1"/>
  </cols>
  <sheetData>
    <row r="1" spans="1:10" ht="15" x14ac:dyDescent="0.2">
      <c r="A1" s="684" t="s">
        <v>1524</v>
      </c>
    </row>
    <row r="2" spans="1:10" s="22" customFormat="1" ht="16.149999999999999" customHeight="1" x14ac:dyDescent="0.2">
      <c r="B2" s="669"/>
      <c r="C2" s="669"/>
      <c r="D2" s="669"/>
      <c r="E2" s="669"/>
      <c r="F2" s="669"/>
      <c r="G2" s="669"/>
      <c r="H2" s="669"/>
      <c r="I2" s="669"/>
    </row>
    <row r="3" spans="1:10" s="22" customFormat="1" ht="13.5" customHeight="1" x14ac:dyDescent="0.2">
      <c r="A3" s="135" t="s">
        <v>220</v>
      </c>
      <c r="B3" s="429">
        <v>2012</v>
      </c>
      <c r="C3" s="429">
        <v>2013</v>
      </c>
      <c r="D3" s="429">
        <v>2014</v>
      </c>
      <c r="E3" s="429">
        <v>2015</v>
      </c>
      <c r="F3" s="429">
        <v>2016</v>
      </c>
      <c r="G3" s="429">
        <v>2017</v>
      </c>
      <c r="H3" s="429">
        <v>2018</v>
      </c>
      <c r="I3" s="429">
        <v>2019</v>
      </c>
      <c r="J3" s="429">
        <v>2020</v>
      </c>
    </row>
    <row r="4" spans="1:10" s="22" customFormat="1" ht="13.5" customHeight="1" x14ac:dyDescent="0.2">
      <c r="A4" s="165" t="s">
        <v>221</v>
      </c>
      <c r="B4" s="51">
        <v>193</v>
      </c>
      <c r="C4" s="51">
        <v>183</v>
      </c>
      <c r="D4" s="51">
        <v>184</v>
      </c>
      <c r="E4" s="51">
        <v>191</v>
      </c>
      <c r="F4" s="51">
        <v>188</v>
      </c>
      <c r="G4" s="51">
        <v>189</v>
      </c>
      <c r="H4" s="51">
        <v>191</v>
      </c>
      <c r="I4" s="51">
        <v>199</v>
      </c>
      <c r="J4" s="51">
        <v>201</v>
      </c>
    </row>
    <row r="5" spans="1:10" s="22" customFormat="1" ht="15" customHeight="1" x14ac:dyDescent="0.2">
      <c r="A5" s="100" t="s">
        <v>222</v>
      </c>
      <c r="B5" s="48">
        <v>1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1</v>
      </c>
      <c r="J5" s="48">
        <v>1</v>
      </c>
    </row>
    <row r="6" spans="1:10" s="22" customFormat="1" ht="15" customHeight="1" x14ac:dyDescent="0.2">
      <c r="A6" s="100" t="s">
        <v>1106</v>
      </c>
      <c r="B6" s="48">
        <v>393</v>
      </c>
      <c r="C6" s="48">
        <v>374</v>
      </c>
      <c r="D6" s="48">
        <v>366</v>
      </c>
      <c r="E6" s="48">
        <v>357</v>
      </c>
      <c r="F6" s="48">
        <v>353</v>
      </c>
      <c r="G6" s="48">
        <v>349</v>
      </c>
      <c r="H6" s="48">
        <v>361</v>
      </c>
      <c r="I6" s="48">
        <v>361</v>
      </c>
      <c r="J6" s="48">
        <v>355</v>
      </c>
    </row>
    <row r="7" spans="1:10" s="22" customFormat="1" ht="15" customHeight="1" x14ac:dyDescent="0.2">
      <c r="A7" s="100" t="s">
        <v>1536</v>
      </c>
      <c r="B7" s="48">
        <v>9</v>
      </c>
      <c r="C7" s="48">
        <v>13</v>
      </c>
      <c r="D7" s="48">
        <v>15</v>
      </c>
      <c r="E7" s="48">
        <v>8</v>
      </c>
      <c r="F7" s="48">
        <v>7</v>
      </c>
      <c r="G7" s="48">
        <v>7</v>
      </c>
      <c r="H7" s="48">
        <v>9</v>
      </c>
      <c r="I7" s="48">
        <v>9</v>
      </c>
      <c r="J7" s="48">
        <v>8</v>
      </c>
    </row>
    <row r="8" spans="1:10" s="22" customFormat="1" ht="15" customHeight="1" x14ac:dyDescent="0.2">
      <c r="A8" s="100" t="s">
        <v>1498</v>
      </c>
      <c r="B8" s="48">
        <v>12</v>
      </c>
      <c r="C8" s="48">
        <v>12</v>
      </c>
      <c r="D8" s="48">
        <v>14</v>
      </c>
      <c r="E8" s="48">
        <v>13</v>
      </c>
      <c r="F8" s="48">
        <v>13</v>
      </c>
      <c r="G8" s="48">
        <v>11</v>
      </c>
      <c r="H8" s="48">
        <v>12</v>
      </c>
      <c r="I8" s="48">
        <v>13</v>
      </c>
      <c r="J8" s="48">
        <v>13</v>
      </c>
    </row>
    <row r="9" spans="1:10" s="22" customFormat="1" ht="15" customHeight="1" x14ac:dyDescent="0.2">
      <c r="A9" s="100" t="s">
        <v>225</v>
      </c>
      <c r="B9" s="48">
        <v>483</v>
      </c>
      <c r="C9" s="48">
        <v>477</v>
      </c>
      <c r="D9" s="48">
        <v>456</v>
      </c>
      <c r="E9" s="48">
        <v>453</v>
      </c>
      <c r="F9" s="48">
        <v>441</v>
      </c>
      <c r="G9" s="48">
        <v>433</v>
      </c>
      <c r="H9" s="48">
        <v>438</v>
      </c>
      <c r="I9" s="48">
        <v>434</v>
      </c>
      <c r="J9" s="48">
        <v>448</v>
      </c>
    </row>
    <row r="10" spans="1:10" s="22" customFormat="1" ht="15" customHeight="1" x14ac:dyDescent="0.2">
      <c r="A10" s="100" t="s">
        <v>1016</v>
      </c>
      <c r="B10" s="125">
        <v>1262</v>
      </c>
      <c r="C10" s="125">
        <v>1259</v>
      </c>
      <c r="D10" s="125">
        <v>1228</v>
      </c>
      <c r="E10" s="125">
        <v>1226</v>
      </c>
      <c r="F10" s="125">
        <v>1212</v>
      </c>
      <c r="G10" s="125">
        <v>1193</v>
      </c>
      <c r="H10" s="125">
        <v>1194</v>
      </c>
      <c r="I10" s="125">
        <v>1178</v>
      </c>
      <c r="J10" s="125">
        <v>1159</v>
      </c>
    </row>
    <row r="11" spans="1:10" s="22" customFormat="1" ht="15" customHeight="1" x14ac:dyDescent="0.2">
      <c r="A11" s="100" t="s">
        <v>226</v>
      </c>
      <c r="B11" s="48">
        <v>102</v>
      </c>
      <c r="C11" s="48">
        <v>104</v>
      </c>
      <c r="D11" s="48">
        <v>105</v>
      </c>
      <c r="E11" s="48">
        <v>106</v>
      </c>
      <c r="F11" s="48">
        <v>105</v>
      </c>
      <c r="G11" s="48">
        <v>102</v>
      </c>
      <c r="H11" s="48">
        <v>97</v>
      </c>
      <c r="I11" s="48">
        <v>97</v>
      </c>
      <c r="J11" s="48">
        <v>99</v>
      </c>
    </row>
    <row r="12" spans="1:10" s="22" customFormat="1" ht="15" customHeight="1" x14ac:dyDescent="0.2">
      <c r="A12" s="100" t="s">
        <v>1107</v>
      </c>
      <c r="B12" s="48">
        <v>307</v>
      </c>
      <c r="C12" s="48">
        <v>300</v>
      </c>
      <c r="D12" s="48">
        <v>301</v>
      </c>
      <c r="E12" s="48">
        <v>312</v>
      </c>
      <c r="F12" s="48">
        <v>321</v>
      </c>
      <c r="G12" s="48">
        <v>335</v>
      </c>
      <c r="H12" s="48">
        <v>336</v>
      </c>
      <c r="I12" s="48">
        <v>336</v>
      </c>
      <c r="J12" s="48">
        <v>328</v>
      </c>
    </row>
    <row r="13" spans="1:10" s="22" customFormat="1" ht="15" customHeight="1" x14ac:dyDescent="0.2">
      <c r="A13" s="100" t="s">
        <v>1017</v>
      </c>
      <c r="B13" s="48">
        <v>163</v>
      </c>
      <c r="C13" s="48">
        <v>169</v>
      </c>
      <c r="D13" s="48">
        <v>164</v>
      </c>
      <c r="E13" s="48">
        <v>168</v>
      </c>
      <c r="F13" s="48">
        <v>171</v>
      </c>
      <c r="G13" s="48">
        <v>174</v>
      </c>
      <c r="H13" s="48">
        <v>179</v>
      </c>
      <c r="I13" s="48">
        <v>187</v>
      </c>
      <c r="J13" s="48">
        <v>191</v>
      </c>
    </row>
    <row r="14" spans="1:10" s="22" customFormat="1" ht="15" customHeight="1" x14ac:dyDescent="0.2">
      <c r="A14" s="100" t="s">
        <v>1076</v>
      </c>
      <c r="B14" s="48">
        <v>196</v>
      </c>
      <c r="C14" s="48">
        <v>204</v>
      </c>
      <c r="D14" s="48">
        <v>194</v>
      </c>
      <c r="E14" s="48">
        <v>189</v>
      </c>
      <c r="F14" s="48">
        <v>189</v>
      </c>
      <c r="G14" s="48">
        <v>187</v>
      </c>
      <c r="H14" s="48">
        <v>187</v>
      </c>
      <c r="I14" s="48">
        <v>190</v>
      </c>
      <c r="J14" s="48">
        <v>192</v>
      </c>
    </row>
    <row r="15" spans="1:10" s="22" customFormat="1" ht="15" customHeight="1" x14ac:dyDescent="0.2">
      <c r="A15" s="100" t="s">
        <v>227</v>
      </c>
      <c r="B15" s="48">
        <v>417</v>
      </c>
      <c r="C15" s="48">
        <v>408</v>
      </c>
      <c r="D15" s="48">
        <v>406</v>
      </c>
      <c r="E15" s="48">
        <v>399</v>
      </c>
      <c r="F15" s="48">
        <v>384</v>
      </c>
      <c r="G15" s="48">
        <v>374</v>
      </c>
      <c r="H15" s="48">
        <v>378</v>
      </c>
      <c r="I15" s="48">
        <v>378</v>
      </c>
      <c r="J15" s="48">
        <v>380</v>
      </c>
    </row>
    <row r="16" spans="1:10" s="22" customFormat="1" ht="15" customHeight="1" x14ac:dyDescent="0.2">
      <c r="A16" s="100" t="s">
        <v>228</v>
      </c>
      <c r="B16" s="48">
        <v>368</v>
      </c>
      <c r="C16" s="48">
        <v>360</v>
      </c>
      <c r="D16" s="48">
        <v>358</v>
      </c>
      <c r="E16" s="48">
        <v>363</v>
      </c>
      <c r="F16" s="48">
        <v>355</v>
      </c>
      <c r="G16" s="48">
        <v>366</v>
      </c>
      <c r="H16" s="48">
        <v>360</v>
      </c>
      <c r="I16" s="48">
        <v>372</v>
      </c>
      <c r="J16" s="48">
        <v>364</v>
      </c>
    </row>
    <row r="17" spans="1:10" s="22" customFormat="1" ht="15" customHeight="1" x14ac:dyDescent="0.2">
      <c r="A17" s="100" t="s">
        <v>1077</v>
      </c>
      <c r="B17" s="48">
        <v>152</v>
      </c>
      <c r="C17" s="48">
        <v>147</v>
      </c>
      <c r="D17" s="48">
        <v>152</v>
      </c>
      <c r="E17" s="48">
        <v>149</v>
      </c>
      <c r="F17" s="48">
        <v>143</v>
      </c>
      <c r="G17" s="48">
        <v>148</v>
      </c>
      <c r="H17" s="48">
        <v>154</v>
      </c>
      <c r="I17" s="48">
        <v>157</v>
      </c>
      <c r="J17" s="48">
        <v>155</v>
      </c>
    </row>
    <row r="18" spans="1:10" s="22" customFormat="1" ht="15" customHeight="1" x14ac:dyDescent="0.2">
      <c r="A18" s="100" t="s">
        <v>229</v>
      </c>
      <c r="B18" s="48">
        <v>30</v>
      </c>
      <c r="C18" s="48">
        <v>35</v>
      </c>
      <c r="D18" s="48">
        <v>35</v>
      </c>
      <c r="E18" s="48">
        <v>40</v>
      </c>
      <c r="F18" s="48">
        <v>43</v>
      </c>
      <c r="G18" s="48">
        <v>45</v>
      </c>
      <c r="H18" s="48">
        <v>46</v>
      </c>
      <c r="I18" s="48">
        <v>48</v>
      </c>
      <c r="J18" s="48">
        <v>49</v>
      </c>
    </row>
    <row r="19" spans="1:10" s="22" customFormat="1" ht="15" customHeight="1" x14ac:dyDescent="0.2">
      <c r="A19" s="100" t="s">
        <v>1078</v>
      </c>
      <c r="B19" s="48">
        <v>37</v>
      </c>
      <c r="C19" s="48">
        <v>41</v>
      </c>
      <c r="D19" s="48">
        <v>40</v>
      </c>
      <c r="E19" s="48">
        <v>39</v>
      </c>
      <c r="F19" s="48">
        <v>40</v>
      </c>
      <c r="G19" s="48">
        <v>39</v>
      </c>
      <c r="H19" s="48">
        <v>38</v>
      </c>
      <c r="I19" s="48">
        <v>40</v>
      </c>
      <c r="J19" s="48">
        <v>40</v>
      </c>
    </row>
    <row r="20" spans="1:10" s="22" customFormat="1" ht="15" customHeight="1" x14ac:dyDescent="0.2">
      <c r="A20" s="100" t="s">
        <v>1079</v>
      </c>
      <c r="B20" s="48">
        <v>65</v>
      </c>
      <c r="C20" s="48">
        <v>72</v>
      </c>
      <c r="D20" s="48">
        <v>77</v>
      </c>
      <c r="E20" s="48">
        <v>76</v>
      </c>
      <c r="F20" s="48">
        <v>77</v>
      </c>
      <c r="G20" s="48">
        <v>73</v>
      </c>
      <c r="H20" s="48">
        <v>73</v>
      </c>
      <c r="I20" s="48">
        <v>76</v>
      </c>
      <c r="J20" s="48">
        <v>85</v>
      </c>
    </row>
    <row r="21" spans="1:10" s="22" customFormat="1" ht="15" customHeight="1" x14ac:dyDescent="0.2">
      <c r="A21" s="100" t="s">
        <v>1108</v>
      </c>
      <c r="B21" s="48">
        <v>275</v>
      </c>
      <c r="C21" s="48">
        <v>275</v>
      </c>
      <c r="D21" s="48">
        <v>264</v>
      </c>
      <c r="E21" s="48">
        <v>269</v>
      </c>
      <c r="F21" s="48">
        <v>267</v>
      </c>
      <c r="G21" s="48">
        <v>268</v>
      </c>
      <c r="H21" s="48">
        <v>268</v>
      </c>
      <c r="I21" s="48">
        <v>277</v>
      </c>
      <c r="J21" s="48">
        <v>274</v>
      </c>
    </row>
    <row r="22" spans="1:10" s="22" customFormat="1" ht="15" customHeight="1" x14ac:dyDescent="0.2">
      <c r="A22" s="100" t="s">
        <v>231</v>
      </c>
      <c r="B22" s="48">
        <v>8</v>
      </c>
      <c r="C22" s="48">
        <v>9</v>
      </c>
      <c r="D22" s="48">
        <v>0</v>
      </c>
      <c r="E22" s="48">
        <v>0</v>
      </c>
      <c r="F22" s="48">
        <v>1</v>
      </c>
      <c r="G22" s="48">
        <v>1</v>
      </c>
      <c r="H22" s="48">
        <v>3</v>
      </c>
      <c r="I22" s="48">
        <v>2</v>
      </c>
      <c r="J22" s="48">
        <v>0</v>
      </c>
    </row>
    <row r="23" spans="1:10" s="22" customFormat="1" ht="15" customHeight="1" x14ac:dyDescent="0.2">
      <c r="A23" s="218" t="s">
        <v>494</v>
      </c>
      <c r="B23" s="126">
        <v>4473</v>
      </c>
      <c r="C23" s="126">
        <v>4442</v>
      </c>
      <c r="D23" s="126">
        <v>4359</v>
      </c>
      <c r="E23" s="126">
        <v>4358</v>
      </c>
      <c r="F23" s="126">
        <v>4310</v>
      </c>
      <c r="G23" s="126">
        <f>SUM(G4:G22)</f>
        <v>4294</v>
      </c>
      <c r="H23" s="126">
        <f>SUM(H4:H22)</f>
        <v>4324</v>
      </c>
      <c r="I23" s="126">
        <v>4355</v>
      </c>
      <c r="J23" s="126">
        <v>4342</v>
      </c>
    </row>
    <row r="24" spans="1:10" s="22" customFormat="1" ht="15" customHeight="1" x14ac:dyDescent="0.2">
      <c r="A24" s="121" t="s">
        <v>1869</v>
      </c>
    </row>
    <row r="25" spans="1:10" s="22" customFormat="1" ht="13.5" customHeight="1" x14ac:dyDescent="0.2"/>
    <row r="26" spans="1:10" s="22" customFormat="1" x14ac:dyDescent="0.2"/>
    <row r="27" spans="1:10" s="22" customFormat="1" x14ac:dyDescent="0.2"/>
    <row r="28" spans="1:10" s="22" customFormat="1" x14ac:dyDescent="0.2"/>
    <row r="29" spans="1:10" s="22" customFormat="1" x14ac:dyDescent="0.2">
      <c r="A29"/>
      <c r="B29"/>
      <c r="C29"/>
      <c r="D29"/>
      <c r="E29"/>
      <c r="F29"/>
      <c r="G29"/>
      <c r="H29"/>
      <c r="I29"/>
      <c r="J29"/>
    </row>
  </sheetData>
  <pageMargins left="0.7" right="0.7" top="0.75" bottom="0.75" header="0.3" footer="0.3"/>
  <pageSetup paperSize="9" orientation="portrait" r:id="rId1"/>
  <ignoredErrors>
    <ignoredError sqref="G23:I23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1"/>
  <sheetViews>
    <sheetView view="pageBreakPreview" zoomScaleNormal="100" zoomScaleSheetLayoutView="100" workbookViewId="0">
      <selection activeCell="A20" sqref="A20:G20"/>
    </sheetView>
  </sheetViews>
  <sheetFormatPr defaultRowHeight="12.75" x14ac:dyDescent="0.2"/>
  <cols>
    <col min="1" max="1" width="50" style="432" customWidth="1"/>
    <col min="2" max="5" width="9.85546875" style="432" customWidth="1"/>
    <col min="6" max="256" width="9.140625" style="432"/>
    <col min="257" max="257" width="44.28515625" style="432" customWidth="1"/>
    <col min="258" max="261" width="10.85546875" style="432" customWidth="1"/>
    <col min="262" max="512" width="9.140625" style="432"/>
    <col min="513" max="513" width="44.28515625" style="432" customWidth="1"/>
    <col min="514" max="517" width="10.85546875" style="432" customWidth="1"/>
    <col min="518" max="768" width="9.140625" style="432"/>
    <col min="769" max="769" width="44.28515625" style="432" customWidth="1"/>
    <col min="770" max="773" width="10.85546875" style="432" customWidth="1"/>
    <col min="774" max="1024" width="9.140625" style="432"/>
    <col min="1025" max="1025" width="44.28515625" style="432" customWidth="1"/>
    <col min="1026" max="1029" width="10.85546875" style="432" customWidth="1"/>
    <col min="1030" max="1280" width="9.140625" style="432"/>
    <col min="1281" max="1281" width="44.28515625" style="432" customWidth="1"/>
    <col min="1282" max="1285" width="10.85546875" style="432" customWidth="1"/>
    <col min="1286" max="1536" width="9.140625" style="432"/>
    <col min="1537" max="1537" width="44.28515625" style="432" customWidth="1"/>
    <col min="1538" max="1541" width="10.85546875" style="432" customWidth="1"/>
    <col min="1542" max="1792" width="9.140625" style="432"/>
    <col min="1793" max="1793" width="44.28515625" style="432" customWidth="1"/>
    <col min="1794" max="1797" width="10.85546875" style="432" customWidth="1"/>
    <col min="1798" max="2048" width="9.140625" style="432"/>
    <col min="2049" max="2049" width="44.28515625" style="432" customWidth="1"/>
    <col min="2050" max="2053" width="10.85546875" style="432" customWidth="1"/>
    <col min="2054" max="2304" width="9.140625" style="432"/>
    <col min="2305" max="2305" width="44.28515625" style="432" customWidth="1"/>
    <col min="2306" max="2309" width="10.85546875" style="432" customWidth="1"/>
    <col min="2310" max="2560" width="9.140625" style="432"/>
    <col min="2561" max="2561" width="44.28515625" style="432" customWidth="1"/>
    <col min="2562" max="2565" width="10.85546875" style="432" customWidth="1"/>
    <col min="2566" max="2816" width="9.140625" style="432"/>
    <col min="2817" max="2817" width="44.28515625" style="432" customWidth="1"/>
    <col min="2818" max="2821" width="10.85546875" style="432" customWidth="1"/>
    <col min="2822" max="3072" width="9.140625" style="432"/>
    <col min="3073" max="3073" width="44.28515625" style="432" customWidth="1"/>
    <col min="3074" max="3077" width="10.85546875" style="432" customWidth="1"/>
    <col min="3078" max="3328" width="9.140625" style="432"/>
    <col min="3329" max="3329" width="44.28515625" style="432" customWidth="1"/>
    <col min="3330" max="3333" width="10.85546875" style="432" customWidth="1"/>
    <col min="3334" max="3584" width="9.140625" style="432"/>
    <col min="3585" max="3585" width="44.28515625" style="432" customWidth="1"/>
    <col min="3586" max="3589" width="10.85546875" style="432" customWidth="1"/>
    <col min="3590" max="3840" width="9.140625" style="432"/>
    <col min="3841" max="3841" width="44.28515625" style="432" customWidth="1"/>
    <col min="3842" max="3845" width="10.85546875" style="432" customWidth="1"/>
    <col min="3846" max="4096" width="9.140625" style="432"/>
    <col min="4097" max="4097" width="44.28515625" style="432" customWidth="1"/>
    <col min="4098" max="4101" width="10.85546875" style="432" customWidth="1"/>
    <col min="4102" max="4352" width="9.140625" style="432"/>
    <col min="4353" max="4353" width="44.28515625" style="432" customWidth="1"/>
    <col min="4354" max="4357" width="10.85546875" style="432" customWidth="1"/>
    <col min="4358" max="4608" width="9.140625" style="432"/>
    <col min="4609" max="4609" width="44.28515625" style="432" customWidth="1"/>
    <col min="4610" max="4613" width="10.85546875" style="432" customWidth="1"/>
    <col min="4614" max="4864" width="9.140625" style="432"/>
    <col min="4865" max="4865" width="44.28515625" style="432" customWidth="1"/>
    <col min="4866" max="4869" width="10.85546875" style="432" customWidth="1"/>
    <col min="4870" max="5120" width="9.140625" style="432"/>
    <col min="5121" max="5121" width="44.28515625" style="432" customWidth="1"/>
    <col min="5122" max="5125" width="10.85546875" style="432" customWidth="1"/>
    <col min="5126" max="5376" width="9.140625" style="432"/>
    <col min="5377" max="5377" width="44.28515625" style="432" customWidth="1"/>
    <col min="5378" max="5381" width="10.85546875" style="432" customWidth="1"/>
    <col min="5382" max="5632" width="9.140625" style="432"/>
    <col min="5633" max="5633" width="44.28515625" style="432" customWidth="1"/>
    <col min="5634" max="5637" width="10.85546875" style="432" customWidth="1"/>
    <col min="5638" max="5888" width="9.140625" style="432"/>
    <col min="5889" max="5889" width="44.28515625" style="432" customWidth="1"/>
    <col min="5890" max="5893" width="10.85546875" style="432" customWidth="1"/>
    <col min="5894" max="6144" width="9.140625" style="432"/>
    <col min="6145" max="6145" width="44.28515625" style="432" customWidth="1"/>
    <col min="6146" max="6149" width="10.85546875" style="432" customWidth="1"/>
    <col min="6150" max="6400" width="9.140625" style="432"/>
    <col min="6401" max="6401" width="44.28515625" style="432" customWidth="1"/>
    <col min="6402" max="6405" width="10.85546875" style="432" customWidth="1"/>
    <col min="6406" max="6656" width="9.140625" style="432"/>
    <col min="6657" max="6657" width="44.28515625" style="432" customWidth="1"/>
    <col min="6658" max="6661" width="10.85546875" style="432" customWidth="1"/>
    <col min="6662" max="6912" width="9.140625" style="432"/>
    <col min="6913" max="6913" width="44.28515625" style="432" customWidth="1"/>
    <col min="6914" max="6917" width="10.85546875" style="432" customWidth="1"/>
    <col min="6918" max="7168" width="9.140625" style="432"/>
    <col min="7169" max="7169" width="44.28515625" style="432" customWidth="1"/>
    <col min="7170" max="7173" width="10.85546875" style="432" customWidth="1"/>
    <col min="7174" max="7424" width="9.140625" style="432"/>
    <col min="7425" max="7425" width="44.28515625" style="432" customWidth="1"/>
    <col min="7426" max="7429" width="10.85546875" style="432" customWidth="1"/>
    <col min="7430" max="7680" width="9.140625" style="432"/>
    <col min="7681" max="7681" width="44.28515625" style="432" customWidth="1"/>
    <col min="7682" max="7685" width="10.85546875" style="432" customWidth="1"/>
    <col min="7686" max="7936" width="9.140625" style="432"/>
    <col min="7937" max="7937" width="44.28515625" style="432" customWidth="1"/>
    <col min="7938" max="7941" width="10.85546875" style="432" customWidth="1"/>
    <col min="7942" max="8192" width="9.140625" style="432"/>
    <col min="8193" max="8193" width="44.28515625" style="432" customWidth="1"/>
    <col min="8194" max="8197" width="10.85546875" style="432" customWidth="1"/>
    <col min="8198" max="8448" width="9.140625" style="432"/>
    <col min="8449" max="8449" width="44.28515625" style="432" customWidth="1"/>
    <col min="8450" max="8453" width="10.85546875" style="432" customWidth="1"/>
    <col min="8454" max="8704" width="9.140625" style="432"/>
    <col min="8705" max="8705" width="44.28515625" style="432" customWidth="1"/>
    <col min="8706" max="8709" width="10.85546875" style="432" customWidth="1"/>
    <col min="8710" max="8960" width="9.140625" style="432"/>
    <col min="8961" max="8961" width="44.28515625" style="432" customWidth="1"/>
    <col min="8962" max="8965" width="10.85546875" style="432" customWidth="1"/>
    <col min="8966" max="9216" width="9.140625" style="432"/>
    <col min="9217" max="9217" width="44.28515625" style="432" customWidth="1"/>
    <col min="9218" max="9221" width="10.85546875" style="432" customWidth="1"/>
    <col min="9222" max="9472" width="9.140625" style="432"/>
    <col min="9473" max="9473" width="44.28515625" style="432" customWidth="1"/>
    <col min="9474" max="9477" width="10.85546875" style="432" customWidth="1"/>
    <col min="9478" max="9728" width="9.140625" style="432"/>
    <col min="9729" max="9729" width="44.28515625" style="432" customWidth="1"/>
    <col min="9730" max="9733" width="10.85546875" style="432" customWidth="1"/>
    <col min="9734" max="9984" width="9.140625" style="432"/>
    <col min="9985" max="9985" width="44.28515625" style="432" customWidth="1"/>
    <col min="9986" max="9989" width="10.85546875" style="432" customWidth="1"/>
    <col min="9990" max="10240" width="9.140625" style="432"/>
    <col min="10241" max="10241" width="44.28515625" style="432" customWidth="1"/>
    <col min="10242" max="10245" width="10.85546875" style="432" customWidth="1"/>
    <col min="10246" max="10496" width="9.140625" style="432"/>
    <col min="10497" max="10497" width="44.28515625" style="432" customWidth="1"/>
    <col min="10498" max="10501" width="10.85546875" style="432" customWidth="1"/>
    <col min="10502" max="10752" width="9.140625" style="432"/>
    <col min="10753" max="10753" width="44.28515625" style="432" customWidth="1"/>
    <col min="10754" max="10757" width="10.85546875" style="432" customWidth="1"/>
    <col min="10758" max="11008" width="9.140625" style="432"/>
    <col min="11009" max="11009" width="44.28515625" style="432" customWidth="1"/>
    <col min="11010" max="11013" width="10.85546875" style="432" customWidth="1"/>
    <col min="11014" max="11264" width="9.140625" style="432"/>
    <col min="11265" max="11265" width="44.28515625" style="432" customWidth="1"/>
    <col min="11266" max="11269" width="10.85546875" style="432" customWidth="1"/>
    <col min="11270" max="11520" width="9.140625" style="432"/>
    <col min="11521" max="11521" width="44.28515625" style="432" customWidth="1"/>
    <col min="11522" max="11525" width="10.85546875" style="432" customWidth="1"/>
    <col min="11526" max="11776" width="9.140625" style="432"/>
    <col min="11777" max="11777" width="44.28515625" style="432" customWidth="1"/>
    <col min="11778" max="11781" width="10.85546875" style="432" customWidth="1"/>
    <col min="11782" max="12032" width="9.140625" style="432"/>
    <col min="12033" max="12033" width="44.28515625" style="432" customWidth="1"/>
    <col min="12034" max="12037" width="10.85546875" style="432" customWidth="1"/>
    <col min="12038" max="12288" width="9.140625" style="432"/>
    <col min="12289" max="12289" width="44.28515625" style="432" customWidth="1"/>
    <col min="12290" max="12293" width="10.85546875" style="432" customWidth="1"/>
    <col min="12294" max="12544" width="9.140625" style="432"/>
    <col min="12545" max="12545" width="44.28515625" style="432" customWidth="1"/>
    <col min="12546" max="12549" width="10.85546875" style="432" customWidth="1"/>
    <col min="12550" max="12800" width="9.140625" style="432"/>
    <col min="12801" max="12801" width="44.28515625" style="432" customWidth="1"/>
    <col min="12802" max="12805" width="10.85546875" style="432" customWidth="1"/>
    <col min="12806" max="13056" width="9.140625" style="432"/>
    <col min="13057" max="13057" width="44.28515625" style="432" customWidth="1"/>
    <col min="13058" max="13061" width="10.85546875" style="432" customWidth="1"/>
    <col min="13062" max="13312" width="9.140625" style="432"/>
    <col min="13313" max="13313" width="44.28515625" style="432" customWidth="1"/>
    <col min="13314" max="13317" width="10.85546875" style="432" customWidth="1"/>
    <col min="13318" max="13568" width="9.140625" style="432"/>
    <col min="13569" max="13569" width="44.28515625" style="432" customWidth="1"/>
    <col min="13570" max="13573" width="10.85546875" style="432" customWidth="1"/>
    <col min="13574" max="13824" width="9.140625" style="432"/>
    <col min="13825" max="13825" width="44.28515625" style="432" customWidth="1"/>
    <col min="13826" max="13829" width="10.85546875" style="432" customWidth="1"/>
    <col min="13830" max="14080" width="9.140625" style="432"/>
    <col min="14081" max="14081" width="44.28515625" style="432" customWidth="1"/>
    <col min="14082" max="14085" width="10.85546875" style="432" customWidth="1"/>
    <col min="14086" max="14336" width="9.140625" style="432"/>
    <col min="14337" max="14337" width="44.28515625" style="432" customWidth="1"/>
    <col min="14338" max="14341" width="10.85546875" style="432" customWidth="1"/>
    <col min="14342" max="14592" width="9.140625" style="432"/>
    <col min="14593" max="14593" width="44.28515625" style="432" customWidth="1"/>
    <col min="14594" max="14597" width="10.85546875" style="432" customWidth="1"/>
    <col min="14598" max="14848" width="9.140625" style="432"/>
    <col min="14849" max="14849" width="44.28515625" style="432" customWidth="1"/>
    <col min="14850" max="14853" width="10.85546875" style="432" customWidth="1"/>
    <col min="14854" max="15104" width="9.140625" style="432"/>
    <col min="15105" max="15105" width="44.28515625" style="432" customWidth="1"/>
    <col min="15106" max="15109" width="10.85546875" style="432" customWidth="1"/>
    <col min="15110" max="15360" width="9.140625" style="432"/>
    <col min="15361" max="15361" width="44.28515625" style="432" customWidth="1"/>
    <col min="15362" max="15365" width="10.85546875" style="432" customWidth="1"/>
    <col min="15366" max="15616" width="9.140625" style="432"/>
    <col min="15617" max="15617" width="44.28515625" style="432" customWidth="1"/>
    <col min="15618" max="15621" width="10.85546875" style="432" customWidth="1"/>
    <col min="15622" max="15872" width="9.140625" style="432"/>
    <col min="15873" max="15873" width="44.28515625" style="432" customWidth="1"/>
    <col min="15874" max="15877" width="10.85546875" style="432" customWidth="1"/>
    <col min="15878" max="16128" width="9.140625" style="432"/>
    <col min="16129" max="16129" width="44.28515625" style="432" customWidth="1"/>
    <col min="16130" max="16133" width="10.85546875" style="432" customWidth="1"/>
    <col min="16134" max="16384" width="9.140625" style="432"/>
  </cols>
  <sheetData>
    <row r="1" spans="1:9" ht="15" customHeight="1" x14ac:dyDescent="0.2">
      <c r="A1" s="240" t="s">
        <v>1525</v>
      </c>
      <c r="B1" s="430"/>
      <c r="C1" s="430"/>
      <c r="D1" s="430"/>
      <c r="E1" s="430"/>
      <c r="F1" s="430"/>
      <c r="G1" s="430"/>
      <c r="H1" s="430"/>
      <c r="I1" s="430"/>
    </row>
    <row r="2" spans="1:9" x14ac:dyDescent="0.2">
      <c r="A2" s="431"/>
    </row>
    <row r="3" spans="1:9" x14ac:dyDescent="0.2">
      <c r="A3" s="1031" t="s">
        <v>915</v>
      </c>
      <c r="B3" s="1032" t="s">
        <v>1200</v>
      </c>
      <c r="C3" s="1032"/>
      <c r="D3" s="1032" t="s">
        <v>1201</v>
      </c>
      <c r="E3" s="1032"/>
    </row>
    <row r="4" spans="1:9" ht="22.5" customHeight="1" x14ac:dyDescent="0.2">
      <c r="A4" s="1031"/>
      <c r="B4" s="543" t="s">
        <v>1249</v>
      </c>
      <c r="C4" s="433" t="s">
        <v>1202</v>
      </c>
      <c r="D4" s="433" t="str">
        <f>+B4</f>
        <v>N.</v>
      </c>
      <c r="E4" s="433" t="s">
        <v>1202</v>
      </c>
    </row>
    <row r="5" spans="1:9" x14ac:dyDescent="0.2">
      <c r="A5" s="165" t="s">
        <v>917</v>
      </c>
      <c r="B5" s="127">
        <v>204</v>
      </c>
      <c r="C5" s="127">
        <v>254</v>
      </c>
      <c r="D5" s="127">
        <v>201</v>
      </c>
      <c r="E5" s="127">
        <v>244</v>
      </c>
    </row>
    <row r="6" spans="1:9" x14ac:dyDescent="0.2">
      <c r="A6" s="100" t="s">
        <v>921</v>
      </c>
      <c r="B6" s="125">
        <v>3</v>
      </c>
      <c r="C6" s="125">
        <v>12</v>
      </c>
      <c r="D6" s="125">
        <v>1</v>
      </c>
      <c r="E6" s="125">
        <v>12</v>
      </c>
    </row>
    <row r="7" spans="1:9" x14ac:dyDescent="0.2">
      <c r="A7" s="100" t="s">
        <v>924</v>
      </c>
      <c r="B7" s="125">
        <v>430</v>
      </c>
      <c r="C7" s="125">
        <v>4575</v>
      </c>
      <c r="D7" s="125">
        <v>355</v>
      </c>
      <c r="E7" s="125">
        <v>4207</v>
      </c>
    </row>
    <row r="8" spans="1:9" x14ac:dyDescent="0.2">
      <c r="A8" s="100" t="s">
        <v>945</v>
      </c>
      <c r="B8" s="125">
        <v>8</v>
      </c>
      <c r="C8" s="125">
        <v>46</v>
      </c>
      <c r="D8" s="125">
        <v>8</v>
      </c>
      <c r="E8" s="125">
        <v>46</v>
      </c>
    </row>
    <row r="9" spans="1:9" x14ac:dyDescent="0.2">
      <c r="A9" s="100" t="s">
        <v>947</v>
      </c>
      <c r="B9" s="125">
        <v>14</v>
      </c>
      <c r="C9" s="125">
        <v>218</v>
      </c>
      <c r="D9" s="125">
        <v>13</v>
      </c>
      <c r="E9" s="125">
        <v>206</v>
      </c>
    </row>
    <row r="10" spans="1:9" x14ac:dyDescent="0.2">
      <c r="A10" s="100" t="s">
        <v>952</v>
      </c>
      <c r="B10" s="125">
        <v>512</v>
      </c>
      <c r="C10" s="125">
        <v>1124</v>
      </c>
      <c r="D10" s="125">
        <v>448</v>
      </c>
      <c r="E10" s="125">
        <v>968</v>
      </c>
    </row>
    <row r="11" spans="1:9" x14ac:dyDescent="0.2">
      <c r="A11" s="100" t="s">
        <v>956</v>
      </c>
      <c r="B11" s="125">
        <v>1286</v>
      </c>
      <c r="C11" s="125">
        <v>3518</v>
      </c>
      <c r="D11" s="125">
        <v>1159</v>
      </c>
      <c r="E11" s="125">
        <v>3263</v>
      </c>
    </row>
    <row r="12" spans="1:9" x14ac:dyDescent="0.2">
      <c r="A12" s="100" t="s">
        <v>959</v>
      </c>
      <c r="B12" s="125">
        <v>107</v>
      </c>
      <c r="C12" s="125">
        <v>1209</v>
      </c>
      <c r="D12" s="125">
        <v>99</v>
      </c>
      <c r="E12" s="125">
        <v>1177</v>
      </c>
    </row>
    <row r="13" spans="1:9" x14ac:dyDescent="0.2">
      <c r="A13" s="100" t="s">
        <v>963</v>
      </c>
      <c r="B13" s="125">
        <v>395</v>
      </c>
      <c r="C13" s="125">
        <v>1571</v>
      </c>
      <c r="D13" s="125">
        <v>328</v>
      </c>
      <c r="E13" s="125">
        <v>1419</v>
      </c>
    </row>
    <row r="14" spans="1:9" x14ac:dyDescent="0.2">
      <c r="A14" s="100" t="s">
        <v>966</v>
      </c>
      <c r="B14" s="125">
        <v>218</v>
      </c>
      <c r="C14" s="125">
        <v>856</v>
      </c>
      <c r="D14" s="125">
        <v>191</v>
      </c>
      <c r="E14" s="125">
        <v>807</v>
      </c>
    </row>
    <row r="15" spans="1:9" x14ac:dyDescent="0.2">
      <c r="A15" s="100" t="s">
        <v>973</v>
      </c>
      <c r="B15" s="125">
        <v>200</v>
      </c>
      <c r="C15" s="125">
        <v>1848</v>
      </c>
      <c r="D15" s="125">
        <v>192</v>
      </c>
      <c r="E15" s="125">
        <v>1832</v>
      </c>
    </row>
    <row r="16" spans="1:9" x14ac:dyDescent="0.2">
      <c r="A16" s="100" t="s">
        <v>976</v>
      </c>
      <c r="B16" s="125">
        <v>424</v>
      </c>
      <c r="C16" s="125">
        <v>429</v>
      </c>
      <c r="D16" s="125">
        <v>380</v>
      </c>
      <c r="E16" s="125">
        <v>386</v>
      </c>
    </row>
    <row r="17" spans="1:5" x14ac:dyDescent="0.2">
      <c r="A17" s="100" t="s">
        <v>978</v>
      </c>
      <c r="B17" s="125">
        <v>410</v>
      </c>
      <c r="C17" s="125">
        <v>830</v>
      </c>
      <c r="D17" s="125">
        <v>364</v>
      </c>
      <c r="E17" s="125">
        <v>775</v>
      </c>
    </row>
    <row r="18" spans="1:5" x14ac:dyDescent="0.2">
      <c r="A18" s="100" t="s">
        <v>985</v>
      </c>
      <c r="B18" s="125">
        <v>166</v>
      </c>
      <c r="C18" s="125">
        <v>689</v>
      </c>
      <c r="D18" s="125">
        <v>155</v>
      </c>
      <c r="E18" s="125">
        <v>670</v>
      </c>
    </row>
    <row r="19" spans="1:5" x14ac:dyDescent="0.2">
      <c r="A19" s="100" t="s">
        <v>992</v>
      </c>
      <c r="B19" s="125">
        <v>58</v>
      </c>
      <c r="C19" s="125">
        <v>670</v>
      </c>
      <c r="D19" s="125">
        <v>49</v>
      </c>
      <c r="E19" s="125">
        <v>634</v>
      </c>
    </row>
    <row r="20" spans="1:5" x14ac:dyDescent="0.2">
      <c r="A20" s="100" t="s">
        <v>994</v>
      </c>
      <c r="B20" s="125">
        <v>45</v>
      </c>
      <c r="C20" s="125">
        <v>3114</v>
      </c>
      <c r="D20" s="125">
        <v>40</v>
      </c>
      <c r="E20" s="125">
        <v>3099</v>
      </c>
    </row>
    <row r="21" spans="1:5" x14ac:dyDescent="0.2">
      <c r="A21" s="165" t="s">
        <v>998</v>
      </c>
      <c r="B21" s="127">
        <v>90</v>
      </c>
      <c r="C21" s="127">
        <v>778</v>
      </c>
      <c r="D21" s="127">
        <v>85</v>
      </c>
      <c r="E21" s="127">
        <v>769</v>
      </c>
    </row>
    <row r="22" spans="1:5" x14ac:dyDescent="0.2">
      <c r="A22" s="100" t="s">
        <v>1003</v>
      </c>
      <c r="B22" s="125">
        <v>288</v>
      </c>
      <c r="C22" s="125">
        <v>590</v>
      </c>
      <c r="D22" s="125">
        <v>274</v>
      </c>
      <c r="E22" s="125">
        <v>565</v>
      </c>
    </row>
    <row r="23" spans="1:5" x14ac:dyDescent="0.2">
      <c r="A23" s="100" t="s">
        <v>1007</v>
      </c>
      <c r="B23" s="125">
        <v>172</v>
      </c>
      <c r="C23" s="125">
        <v>64</v>
      </c>
      <c r="D23" s="125">
        <v>0</v>
      </c>
      <c r="E23" s="125">
        <v>0</v>
      </c>
    </row>
    <row r="24" spans="1:5" s="545" customFormat="1" x14ac:dyDescent="0.2">
      <c r="A24" s="218" t="s">
        <v>494</v>
      </c>
      <c r="B24" s="126">
        <f>SUM(B5:B23)</f>
        <v>5030</v>
      </c>
      <c r="C24" s="126">
        <f>SUM(C5:C23)</f>
        <v>22395</v>
      </c>
      <c r="D24" s="126">
        <v>4342</v>
      </c>
      <c r="E24" s="126">
        <v>21079</v>
      </c>
    </row>
    <row r="25" spans="1:5" x14ac:dyDescent="0.2">
      <c r="A25" s="121" t="s">
        <v>1869</v>
      </c>
    </row>
    <row r="27" spans="1:5" ht="15" x14ac:dyDescent="0.2">
      <c r="A27" s="240" t="s">
        <v>1526</v>
      </c>
    </row>
    <row r="28" spans="1:5" x14ac:dyDescent="0.2">
      <c r="A28" s="431"/>
    </row>
    <row r="29" spans="1:5" x14ac:dyDescent="0.2">
      <c r="A29" s="1031" t="s">
        <v>915</v>
      </c>
      <c r="B29" s="1032" t="s">
        <v>1200</v>
      </c>
      <c r="C29" s="1032"/>
      <c r="D29" s="1032" t="s">
        <v>1201</v>
      </c>
      <c r="E29" s="1032"/>
    </row>
    <row r="30" spans="1:5" ht="25.5" x14ac:dyDescent="0.2">
      <c r="A30" s="1031"/>
      <c r="B30" s="433" t="s">
        <v>1249</v>
      </c>
      <c r="C30" s="433" t="s">
        <v>1202</v>
      </c>
      <c r="D30" s="433" t="str">
        <f>+B30</f>
        <v>N.</v>
      </c>
      <c r="E30" s="433" t="s">
        <v>1202</v>
      </c>
    </row>
    <row r="31" spans="1:5" x14ac:dyDescent="0.2">
      <c r="A31" s="165" t="s">
        <v>917</v>
      </c>
      <c r="B31" s="127">
        <v>211</v>
      </c>
      <c r="C31" s="127">
        <v>190</v>
      </c>
      <c r="D31" s="127">
        <v>208</v>
      </c>
      <c r="E31" s="127">
        <v>180</v>
      </c>
    </row>
    <row r="32" spans="1:5" x14ac:dyDescent="0.2">
      <c r="A32" s="100" t="s">
        <v>921</v>
      </c>
      <c r="B32" s="125">
        <v>3</v>
      </c>
      <c r="C32" s="125">
        <v>12</v>
      </c>
      <c r="D32" s="125">
        <v>1</v>
      </c>
      <c r="E32" s="125">
        <v>12</v>
      </c>
    </row>
    <row r="33" spans="1:5" x14ac:dyDescent="0.2">
      <c r="A33" s="100" t="s">
        <v>924</v>
      </c>
      <c r="B33" s="125">
        <v>541</v>
      </c>
      <c r="C33" s="125">
        <v>4202</v>
      </c>
      <c r="D33" s="125">
        <v>458</v>
      </c>
      <c r="E33" s="125">
        <v>4104</v>
      </c>
    </row>
    <row r="34" spans="1:5" x14ac:dyDescent="0.2">
      <c r="A34" s="100" t="s">
        <v>945</v>
      </c>
      <c r="B34" s="125">
        <v>23</v>
      </c>
      <c r="C34" s="125">
        <v>120</v>
      </c>
      <c r="D34" s="125">
        <v>23</v>
      </c>
      <c r="E34" s="125">
        <v>120</v>
      </c>
    </row>
    <row r="35" spans="1:5" x14ac:dyDescent="0.2">
      <c r="A35" s="100" t="s">
        <v>947</v>
      </c>
      <c r="B35" s="125">
        <v>21</v>
      </c>
      <c r="C35" s="125">
        <v>220</v>
      </c>
      <c r="D35" s="125">
        <v>20</v>
      </c>
      <c r="E35" s="125">
        <v>208</v>
      </c>
    </row>
    <row r="36" spans="1:5" x14ac:dyDescent="0.2">
      <c r="A36" s="100" t="s">
        <v>952</v>
      </c>
      <c r="B36" s="125">
        <v>571</v>
      </c>
      <c r="C36" s="125">
        <v>1111</v>
      </c>
      <c r="D36" s="125">
        <v>506</v>
      </c>
      <c r="E36" s="125">
        <v>1033</v>
      </c>
    </row>
    <row r="37" spans="1:5" x14ac:dyDescent="0.2">
      <c r="A37" s="100" t="s">
        <v>956</v>
      </c>
      <c r="B37" s="125">
        <v>1782</v>
      </c>
      <c r="C37" s="125">
        <v>4258</v>
      </c>
      <c r="D37" s="125">
        <v>1648</v>
      </c>
      <c r="E37" s="125">
        <v>4137</v>
      </c>
    </row>
    <row r="38" spans="1:5" x14ac:dyDescent="0.2">
      <c r="A38" s="100" t="s">
        <v>959</v>
      </c>
      <c r="B38" s="125">
        <v>164</v>
      </c>
      <c r="C38" s="125">
        <v>1308</v>
      </c>
      <c r="D38" s="125">
        <v>156</v>
      </c>
      <c r="E38" s="125">
        <v>1282</v>
      </c>
    </row>
    <row r="39" spans="1:5" x14ac:dyDescent="0.2">
      <c r="A39" s="100" t="s">
        <v>963</v>
      </c>
      <c r="B39" s="125">
        <v>484</v>
      </c>
      <c r="C39" s="125">
        <v>1918</v>
      </c>
      <c r="D39" s="125">
        <v>413</v>
      </c>
      <c r="E39" s="125">
        <v>1744</v>
      </c>
    </row>
    <row r="40" spans="1:5" x14ac:dyDescent="0.2">
      <c r="A40" s="100" t="s">
        <v>966</v>
      </c>
      <c r="B40" s="125">
        <v>287</v>
      </c>
      <c r="C40" s="125">
        <v>987</v>
      </c>
      <c r="D40" s="125">
        <v>257</v>
      </c>
      <c r="E40" s="125">
        <v>967</v>
      </c>
    </row>
    <row r="41" spans="1:5" x14ac:dyDescent="0.2">
      <c r="A41" s="100" t="s">
        <v>973</v>
      </c>
      <c r="B41" s="125">
        <v>320</v>
      </c>
      <c r="C41" s="125">
        <v>1197</v>
      </c>
      <c r="D41" s="125">
        <v>312</v>
      </c>
      <c r="E41" s="125">
        <v>1194</v>
      </c>
    </row>
    <row r="42" spans="1:5" x14ac:dyDescent="0.2">
      <c r="A42" s="100" t="s">
        <v>976</v>
      </c>
      <c r="B42" s="125">
        <v>439</v>
      </c>
      <c r="C42" s="125">
        <v>241</v>
      </c>
      <c r="D42" s="125">
        <v>395</v>
      </c>
      <c r="E42" s="125">
        <v>222</v>
      </c>
    </row>
    <row r="43" spans="1:5" x14ac:dyDescent="0.2">
      <c r="A43" s="100" t="s">
        <v>978</v>
      </c>
      <c r="B43" s="125">
        <v>524</v>
      </c>
      <c r="C43" s="125">
        <v>794</v>
      </c>
      <c r="D43" s="125">
        <v>472</v>
      </c>
      <c r="E43" s="125">
        <v>756</v>
      </c>
    </row>
    <row r="44" spans="1:5" x14ac:dyDescent="0.2">
      <c r="A44" s="100" t="s">
        <v>985</v>
      </c>
      <c r="B44" s="125">
        <v>256</v>
      </c>
      <c r="C44" s="125">
        <v>3221</v>
      </c>
      <c r="D44" s="125">
        <v>245</v>
      </c>
      <c r="E44" s="125">
        <v>3210</v>
      </c>
    </row>
    <row r="45" spans="1:5" x14ac:dyDescent="0.2">
      <c r="A45" s="100" t="s">
        <v>992</v>
      </c>
      <c r="B45" s="125">
        <v>86</v>
      </c>
      <c r="C45" s="125">
        <v>494</v>
      </c>
      <c r="D45" s="125">
        <v>77</v>
      </c>
      <c r="E45" s="125">
        <v>459</v>
      </c>
    </row>
    <row r="46" spans="1:5" x14ac:dyDescent="0.2">
      <c r="A46" s="100" t="s">
        <v>994</v>
      </c>
      <c r="B46" s="125">
        <v>82</v>
      </c>
      <c r="C46" s="125">
        <v>1781</v>
      </c>
      <c r="D46" s="125">
        <v>77</v>
      </c>
      <c r="E46" s="125">
        <v>1769</v>
      </c>
    </row>
    <row r="47" spans="1:5" x14ac:dyDescent="0.2">
      <c r="A47" s="165" t="s">
        <v>998</v>
      </c>
      <c r="B47" s="127">
        <v>118</v>
      </c>
      <c r="C47" s="127">
        <v>786</v>
      </c>
      <c r="D47" s="127">
        <v>113</v>
      </c>
      <c r="E47" s="127">
        <v>784</v>
      </c>
    </row>
    <row r="48" spans="1:5" x14ac:dyDescent="0.2">
      <c r="A48" s="100" t="s">
        <v>1003</v>
      </c>
      <c r="B48" s="125">
        <v>328</v>
      </c>
      <c r="C48" s="125">
        <v>609</v>
      </c>
      <c r="D48" s="125">
        <v>314</v>
      </c>
      <c r="E48" s="125">
        <v>587</v>
      </c>
    </row>
    <row r="49" spans="1:5" x14ac:dyDescent="0.2">
      <c r="A49" s="100" t="s">
        <v>1007</v>
      </c>
      <c r="B49" s="125">
        <v>194</v>
      </c>
      <c r="C49" s="125">
        <v>181</v>
      </c>
      <c r="D49" s="125">
        <v>15</v>
      </c>
      <c r="E49" s="125">
        <v>163</v>
      </c>
    </row>
    <row r="50" spans="1:5" x14ac:dyDescent="0.2">
      <c r="A50" s="218" t="s">
        <v>1008</v>
      </c>
      <c r="B50" s="126">
        <v>6434</v>
      </c>
      <c r="C50" s="126">
        <v>23630</v>
      </c>
      <c r="D50" s="126">
        <v>5710</v>
      </c>
      <c r="E50" s="126">
        <v>22931</v>
      </c>
    </row>
    <row r="51" spans="1:5" x14ac:dyDescent="0.2">
      <c r="A51" s="121" t="s">
        <v>1869</v>
      </c>
    </row>
  </sheetData>
  <mergeCells count="6">
    <mergeCell ref="A3:A4"/>
    <mergeCell ref="B3:C3"/>
    <mergeCell ref="D3:E3"/>
    <mergeCell ref="A29:A30"/>
    <mergeCell ref="B29:C29"/>
    <mergeCell ref="D29:E29"/>
  </mergeCells>
  <pageMargins left="0.78740157480314965" right="0.78740157480314965" top="1.0629921259842521" bottom="1.0629921259842521" header="0.78740157480314965" footer="0.78740157480314965"/>
  <pageSetup paperSize="9" scale="9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7"/>
  <sheetViews>
    <sheetView workbookViewId="0">
      <selection activeCell="A20" sqref="A20:G20"/>
    </sheetView>
  </sheetViews>
  <sheetFormatPr defaultRowHeight="12.75" x14ac:dyDescent="0.2"/>
  <cols>
    <col min="1" max="1" width="46.85546875" customWidth="1"/>
    <col min="2" max="2" width="7.5703125" hidden="1" customWidth="1"/>
    <col min="3" max="5" width="14" customWidth="1"/>
    <col min="6" max="7" width="3.5703125" customWidth="1"/>
  </cols>
  <sheetData>
    <row r="1" spans="1:7" s="22" customFormat="1" ht="27.75" customHeight="1" x14ac:dyDescent="0.25">
      <c r="A1" s="1033" t="s">
        <v>1527</v>
      </c>
      <c r="B1" s="1033"/>
      <c r="C1" s="1033"/>
      <c r="D1" s="1033"/>
      <c r="E1" s="1033"/>
      <c r="F1" s="383"/>
      <c r="G1" s="383"/>
    </row>
    <row r="2" spans="1:7" s="22" customFormat="1" ht="13.5" customHeight="1" x14ac:dyDescent="0.25">
      <c r="A2" s="34"/>
    </row>
    <row r="3" spans="1:7" ht="39.75" customHeight="1" x14ac:dyDescent="0.2">
      <c r="A3" s="300" t="s">
        <v>220</v>
      </c>
      <c r="B3" s="281" t="s">
        <v>1080</v>
      </c>
      <c r="C3" s="304" t="s">
        <v>1111</v>
      </c>
      <c r="D3" s="300" t="s">
        <v>1044</v>
      </c>
      <c r="E3" s="304" t="s">
        <v>1112</v>
      </c>
    </row>
    <row r="4" spans="1:7" x14ac:dyDescent="0.2">
      <c r="A4" s="51" t="s">
        <v>221</v>
      </c>
      <c r="B4" s="51">
        <v>201</v>
      </c>
      <c r="C4" s="127">
        <v>16</v>
      </c>
      <c r="D4" s="241">
        <f t="shared" ref="D4:D22" si="0">C4/C$22*100</f>
        <v>1.5384615384615385</v>
      </c>
      <c r="E4" s="238">
        <f>C4/B4*100</f>
        <v>7.9601990049751246</v>
      </c>
    </row>
    <row r="5" spans="1:7" x14ac:dyDescent="0.2">
      <c r="A5" s="48" t="s">
        <v>222</v>
      </c>
      <c r="B5" s="48">
        <v>1</v>
      </c>
      <c r="C5" s="127">
        <v>1</v>
      </c>
      <c r="D5" s="241">
        <f t="shared" si="0"/>
        <v>9.6153846153846159E-2</v>
      </c>
      <c r="E5" s="238">
        <f t="shared" ref="E5:E6" si="1">C5/B5*100</f>
        <v>100</v>
      </c>
    </row>
    <row r="6" spans="1:7" x14ac:dyDescent="0.2">
      <c r="A6" s="48" t="s">
        <v>223</v>
      </c>
      <c r="B6" s="48">
        <v>355</v>
      </c>
      <c r="C6" s="127">
        <v>192</v>
      </c>
      <c r="D6" s="241">
        <f t="shared" si="0"/>
        <v>18.461538461538463</v>
      </c>
      <c r="E6" s="238">
        <f t="shared" si="1"/>
        <v>54.084507042253513</v>
      </c>
    </row>
    <row r="7" spans="1:7" x14ac:dyDescent="0.2">
      <c r="A7" s="48" t="s">
        <v>1018</v>
      </c>
      <c r="B7" s="48">
        <v>8</v>
      </c>
      <c r="C7" s="127">
        <v>0</v>
      </c>
      <c r="D7" s="241">
        <f t="shared" si="0"/>
        <v>0</v>
      </c>
      <c r="E7" s="238">
        <f>C7/B7*100</f>
        <v>0</v>
      </c>
    </row>
    <row r="8" spans="1:7" x14ac:dyDescent="0.2">
      <c r="A8" s="48" t="s">
        <v>224</v>
      </c>
      <c r="B8" s="48">
        <v>13</v>
      </c>
      <c r="C8" s="127">
        <v>5</v>
      </c>
      <c r="D8" s="241">
        <f t="shared" si="0"/>
        <v>0.48076923076923078</v>
      </c>
      <c r="E8" s="238">
        <f t="shared" ref="E8:E22" si="2">C8/B8*100</f>
        <v>38.461538461538467</v>
      </c>
    </row>
    <row r="9" spans="1:7" x14ac:dyDescent="0.2">
      <c r="A9" s="48" t="s">
        <v>225</v>
      </c>
      <c r="B9" s="48">
        <v>448</v>
      </c>
      <c r="C9" s="127">
        <v>301</v>
      </c>
      <c r="D9" s="241">
        <f t="shared" si="0"/>
        <v>28.942307692307693</v>
      </c>
      <c r="E9" s="238">
        <f t="shared" si="2"/>
        <v>67.1875</v>
      </c>
    </row>
    <row r="10" spans="1:7" x14ac:dyDescent="0.2">
      <c r="A10" s="48" t="s">
        <v>1016</v>
      </c>
      <c r="B10" s="125">
        <v>1159</v>
      </c>
      <c r="C10" s="127">
        <v>50</v>
      </c>
      <c r="D10" s="241">
        <f t="shared" si="0"/>
        <v>4.8076923076923084</v>
      </c>
      <c r="E10" s="238">
        <f t="shared" si="2"/>
        <v>4.3140638481449525</v>
      </c>
    </row>
    <row r="11" spans="1:7" x14ac:dyDescent="0.2">
      <c r="A11" s="48" t="s">
        <v>226</v>
      </c>
      <c r="B11" s="48">
        <v>99</v>
      </c>
      <c r="C11" s="127">
        <v>43</v>
      </c>
      <c r="D11" s="241">
        <f t="shared" si="0"/>
        <v>4.1346153846153841</v>
      </c>
      <c r="E11" s="238">
        <f t="shared" si="2"/>
        <v>43.43434343434344</v>
      </c>
    </row>
    <row r="12" spans="1:7" x14ac:dyDescent="0.2">
      <c r="A12" s="48" t="s">
        <v>1075</v>
      </c>
      <c r="B12" s="48">
        <v>328</v>
      </c>
      <c r="C12" s="127">
        <v>57</v>
      </c>
      <c r="D12" s="241">
        <f t="shared" si="0"/>
        <v>5.4807692307692308</v>
      </c>
      <c r="E12" s="238">
        <f t="shared" si="2"/>
        <v>17.378048780487802</v>
      </c>
    </row>
    <row r="13" spans="1:7" x14ac:dyDescent="0.2">
      <c r="A13" s="48" t="s">
        <v>1017</v>
      </c>
      <c r="B13" s="48">
        <v>191</v>
      </c>
      <c r="C13" s="127">
        <v>38</v>
      </c>
      <c r="D13" s="241">
        <f t="shared" si="0"/>
        <v>3.6538461538461542</v>
      </c>
      <c r="E13" s="238">
        <f t="shared" si="2"/>
        <v>19.895287958115183</v>
      </c>
    </row>
    <row r="14" spans="1:7" x14ac:dyDescent="0.2">
      <c r="A14" s="48" t="s">
        <v>1076</v>
      </c>
      <c r="B14" s="48">
        <v>192</v>
      </c>
      <c r="C14" s="127">
        <v>0</v>
      </c>
      <c r="D14" s="241">
        <f t="shared" si="0"/>
        <v>0</v>
      </c>
      <c r="E14" s="238">
        <f t="shared" si="2"/>
        <v>0</v>
      </c>
    </row>
    <row r="15" spans="1:7" x14ac:dyDescent="0.2">
      <c r="A15" s="48" t="s">
        <v>227</v>
      </c>
      <c r="B15" s="48">
        <v>380</v>
      </c>
      <c r="C15" s="127">
        <v>0</v>
      </c>
      <c r="D15" s="241">
        <f t="shared" si="0"/>
        <v>0</v>
      </c>
      <c r="E15" s="238">
        <f t="shared" si="2"/>
        <v>0</v>
      </c>
    </row>
    <row r="16" spans="1:7" x14ac:dyDescent="0.2">
      <c r="A16" s="48" t="s">
        <v>228</v>
      </c>
      <c r="B16" s="48">
        <v>364</v>
      </c>
      <c r="C16" s="127">
        <v>32</v>
      </c>
      <c r="D16" s="241">
        <f t="shared" si="0"/>
        <v>3.0769230769230771</v>
      </c>
      <c r="E16" s="238">
        <f t="shared" si="2"/>
        <v>8.791208791208792</v>
      </c>
    </row>
    <row r="17" spans="1:5" x14ac:dyDescent="0.2">
      <c r="A17" s="48" t="s">
        <v>1077</v>
      </c>
      <c r="B17" s="48">
        <v>155</v>
      </c>
      <c r="C17" s="127">
        <v>47</v>
      </c>
      <c r="D17" s="241">
        <f t="shared" si="0"/>
        <v>4.5192307692307692</v>
      </c>
      <c r="E17" s="238">
        <f t="shared" si="2"/>
        <v>30.322580645161288</v>
      </c>
    </row>
    <row r="18" spans="1:5" x14ac:dyDescent="0.2">
      <c r="A18" s="48" t="s">
        <v>229</v>
      </c>
      <c r="B18" s="48">
        <v>49</v>
      </c>
      <c r="C18" s="127">
        <v>7</v>
      </c>
      <c r="D18" s="241">
        <f t="shared" si="0"/>
        <v>0.67307692307692313</v>
      </c>
      <c r="E18" s="238">
        <f t="shared" si="2"/>
        <v>14.285714285714285</v>
      </c>
    </row>
    <row r="19" spans="1:5" x14ac:dyDescent="0.2">
      <c r="A19" s="48" t="s">
        <v>1078</v>
      </c>
      <c r="B19" s="48">
        <v>40</v>
      </c>
      <c r="C19" s="127">
        <v>0</v>
      </c>
      <c r="D19" s="241">
        <f t="shared" si="0"/>
        <v>0</v>
      </c>
      <c r="E19" s="238">
        <f t="shared" si="2"/>
        <v>0</v>
      </c>
    </row>
    <row r="20" spans="1:5" x14ac:dyDescent="0.2">
      <c r="A20" s="48" t="s">
        <v>1079</v>
      </c>
      <c r="B20" s="48">
        <v>85</v>
      </c>
      <c r="C20" s="127">
        <v>4</v>
      </c>
      <c r="D20" s="241">
        <f t="shared" si="0"/>
        <v>0.38461538461538464</v>
      </c>
      <c r="E20" s="238">
        <f t="shared" si="2"/>
        <v>4.7058823529411766</v>
      </c>
    </row>
    <row r="21" spans="1:5" x14ac:dyDescent="0.2">
      <c r="A21" s="48" t="s">
        <v>230</v>
      </c>
      <c r="B21" s="48">
        <v>274</v>
      </c>
      <c r="C21" s="127">
        <v>247</v>
      </c>
      <c r="D21" s="241">
        <f t="shared" si="0"/>
        <v>23.75</v>
      </c>
      <c r="E21" s="238">
        <f t="shared" si="2"/>
        <v>90.145985401459853</v>
      </c>
    </row>
    <row r="22" spans="1:5" s="340" customFormat="1" x14ac:dyDescent="0.2">
      <c r="A22" s="230" t="s">
        <v>46</v>
      </c>
      <c r="B22" s="126">
        <v>4342</v>
      </c>
      <c r="C22" s="670">
        <f>SUM(C4:C21)</f>
        <v>1040</v>
      </c>
      <c r="D22" s="307">
        <f t="shared" si="0"/>
        <v>100</v>
      </c>
      <c r="E22" s="239">
        <f t="shared" si="2"/>
        <v>23.952095808383234</v>
      </c>
    </row>
    <row r="23" spans="1:5" s="22" customFormat="1" ht="13.5" customHeight="1" x14ac:dyDescent="0.2">
      <c r="A23" s="121" t="s">
        <v>1869</v>
      </c>
    </row>
    <row r="24" spans="1:5" s="22" customFormat="1" x14ac:dyDescent="0.2"/>
    <row r="25" spans="1:5" s="22" customFormat="1" x14ac:dyDescent="0.2"/>
    <row r="26" spans="1:5" s="22" customFormat="1" x14ac:dyDescent="0.2"/>
    <row r="27" spans="1:5" s="22" customFormat="1" x14ac:dyDescent="0.2"/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78"/>
  <sheetViews>
    <sheetView view="pageBreakPreview" zoomScale="60" zoomScaleNormal="100" workbookViewId="0">
      <selection activeCell="A20" sqref="A20:G20"/>
    </sheetView>
  </sheetViews>
  <sheetFormatPr defaultColWidth="9.140625" defaultRowHeight="12.75" x14ac:dyDescent="0.2"/>
  <cols>
    <col min="1" max="1" width="21.28515625" style="229" customWidth="1"/>
    <col min="2" max="2" width="49.28515625" style="229" customWidth="1"/>
    <col min="3" max="7" width="6.28515625" style="229" customWidth="1"/>
    <col min="8" max="16384" width="9.140625" style="229"/>
  </cols>
  <sheetData>
    <row r="1" spans="1:7" ht="17.25" customHeight="1" x14ac:dyDescent="0.25">
      <c r="A1" s="995" t="s">
        <v>1556</v>
      </c>
      <c r="B1" s="995"/>
      <c r="C1" s="995"/>
      <c r="D1" s="995"/>
      <c r="E1" s="995"/>
      <c r="F1" s="197"/>
      <c r="G1" s="657"/>
    </row>
    <row r="3" spans="1:7" ht="24.75" customHeight="1" x14ac:dyDescent="0.2">
      <c r="A3" s="222" t="s">
        <v>915</v>
      </c>
      <c r="B3" s="222" t="s">
        <v>916</v>
      </c>
      <c r="C3" s="222">
        <v>2016</v>
      </c>
      <c r="D3" s="222">
        <v>2017</v>
      </c>
      <c r="E3" s="222">
        <v>2018</v>
      </c>
      <c r="F3" s="222">
        <v>2019</v>
      </c>
      <c r="G3" s="222">
        <v>2020</v>
      </c>
    </row>
    <row r="4" spans="1:7" x14ac:dyDescent="0.2">
      <c r="A4" s="1036" t="s">
        <v>917</v>
      </c>
      <c r="B4" s="223" t="s">
        <v>918</v>
      </c>
      <c r="C4" s="224">
        <v>182</v>
      </c>
      <c r="D4" s="224">
        <v>184</v>
      </c>
      <c r="E4" s="224">
        <v>186</v>
      </c>
      <c r="F4" s="224">
        <v>194</v>
      </c>
      <c r="G4" s="224">
        <v>196</v>
      </c>
    </row>
    <row r="5" spans="1:7" x14ac:dyDescent="0.2">
      <c r="A5" s="1035" t="s">
        <v>919</v>
      </c>
      <c r="B5" s="225" t="s">
        <v>920</v>
      </c>
      <c r="C5" s="226">
        <v>6</v>
      </c>
      <c r="D5" s="226">
        <v>5</v>
      </c>
      <c r="E5" s="226">
        <v>5</v>
      </c>
      <c r="F5" s="226">
        <v>5</v>
      </c>
      <c r="G5" s="226">
        <v>5</v>
      </c>
    </row>
    <row r="6" spans="1:7" x14ac:dyDescent="0.2">
      <c r="A6" s="1035" t="s">
        <v>921</v>
      </c>
      <c r="B6" s="225" t="s">
        <v>922</v>
      </c>
      <c r="C6" s="226">
        <v>0</v>
      </c>
      <c r="D6" s="226">
        <v>0</v>
      </c>
      <c r="E6" s="226">
        <v>0</v>
      </c>
      <c r="F6" s="226">
        <v>0</v>
      </c>
      <c r="G6" s="226">
        <v>0</v>
      </c>
    </row>
    <row r="7" spans="1:7" x14ac:dyDescent="0.2">
      <c r="A7" s="1035" t="s">
        <v>919</v>
      </c>
      <c r="B7" s="225" t="s">
        <v>923</v>
      </c>
      <c r="C7" s="226">
        <v>0</v>
      </c>
      <c r="D7" s="226">
        <v>0</v>
      </c>
      <c r="E7" s="226">
        <v>0</v>
      </c>
      <c r="F7" s="226">
        <v>1</v>
      </c>
      <c r="G7" s="226">
        <v>1</v>
      </c>
    </row>
    <row r="8" spans="1:7" x14ac:dyDescent="0.2">
      <c r="A8" s="1035" t="s">
        <v>924</v>
      </c>
      <c r="B8" s="225" t="s">
        <v>925</v>
      </c>
      <c r="C8" s="226">
        <v>20</v>
      </c>
      <c r="D8" s="226">
        <v>19</v>
      </c>
      <c r="E8" s="226">
        <v>22</v>
      </c>
      <c r="F8" s="226">
        <v>21</v>
      </c>
      <c r="G8" s="226">
        <v>21</v>
      </c>
    </row>
    <row r="9" spans="1:7" x14ac:dyDescent="0.2">
      <c r="A9" s="1035"/>
      <c r="B9" s="225" t="s">
        <v>926</v>
      </c>
      <c r="C9" s="226">
        <v>11</v>
      </c>
      <c r="D9" s="226">
        <v>10</v>
      </c>
      <c r="E9" s="226">
        <v>9</v>
      </c>
      <c r="F9" s="226">
        <v>9</v>
      </c>
      <c r="G9" s="226">
        <v>9</v>
      </c>
    </row>
    <row r="10" spans="1:7" x14ac:dyDescent="0.2">
      <c r="A10" s="1035"/>
      <c r="B10" s="225" t="s">
        <v>927</v>
      </c>
      <c r="C10" s="226">
        <v>24</v>
      </c>
      <c r="D10" s="226">
        <v>19</v>
      </c>
      <c r="E10" s="226">
        <v>22</v>
      </c>
      <c r="F10" s="226">
        <v>23</v>
      </c>
      <c r="G10" s="226">
        <v>22</v>
      </c>
    </row>
    <row r="11" spans="1:7" x14ac:dyDescent="0.2">
      <c r="A11" s="1035"/>
      <c r="B11" s="225" t="s">
        <v>928</v>
      </c>
      <c r="C11" s="226">
        <v>6</v>
      </c>
      <c r="D11" s="226">
        <v>7</v>
      </c>
      <c r="E11" s="226">
        <v>7</v>
      </c>
      <c r="F11" s="226">
        <v>6</v>
      </c>
      <c r="G11" s="226">
        <v>7</v>
      </c>
    </row>
    <row r="12" spans="1:7" x14ac:dyDescent="0.2">
      <c r="A12" s="1035"/>
      <c r="B12" s="225" t="s">
        <v>929</v>
      </c>
      <c r="C12" s="226">
        <v>16</v>
      </c>
      <c r="D12" s="226">
        <v>17</v>
      </c>
      <c r="E12" s="226">
        <v>17</v>
      </c>
      <c r="F12" s="226">
        <v>16</v>
      </c>
      <c r="G12" s="226">
        <v>15</v>
      </c>
    </row>
    <row r="13" spans="1:7" x14ac:dyDescent="0.2">
      <c r="A13" s="1035"/>
      <c r="B13" s="225" t="s">
        <v>930</v>
      </c>
      <c r="C13" s="226">
        <v>2</v>
      </c>
      <c r="D13" s="226">
        <v>2</v>
      </c>
      <c r="E13" s="226">
        <v>2</v>
      </c>
      <c r="F13" s="226">
        <v>1</v>
      </c>
      <c r="G13" s="226">
        <v>1</v>
      </c>
    </row>
    <row r="14" spans="1:7" x14ac:dyDescent="0.2">
      <c r="A14" s="1035"/>
      <c r="B14" s="225" t="s">
        <v>931</v>
      </c>
      <c r="C14" s="226">
        <v>35</v>
      </c>
      <c r="D14" s="226">
        <v>33</v>
      </c>
      <c r="E14" s="226">
        <v>32</v>
      </c>
      <c r="F14" s="226">
        <v>31</v>
      </c>
      <c r="G14" s="226">
        <v>28</v>
      </c>
    </row>
    <row r="15" spans="1:7" x14ac:dyDescent="0.2">
      <c r="A15" s="1035"/>
      <c r="B15" s="225" t="s">
        <v>932</v>
      </c>
      <c r="C15" s="226">
        <v>5</v>
      </c>
      <c r="D15" s="226">
        <v>6</v>
      </c>
      <c r="E15" s="226">
        <v>6</v>
      </c>
      <c r="F15" s="226">
        <v>6</v>
      </c>
      <c r="G15" s="226">
        <v>6</v>
      </c>
    </row>
    <row r="16" spans="1:7" x14ac:dyDescent="0.2">
      <c r="A16" s="1035"/>
      <c r="B16" s="225" t="s">
        <v>933</v>
      </c>
      <c r="C16" s="226">
        <v>3</v>
      </c>
      <c r="D16" s="226">
        <v>3</v>
      </c>
      <c r="E16" s="226">
        <v>6</v>
      </c>
      <c r="F16" s="226">
        <v>7</v>
      </c>
      <c r="G16" s="226">
        <v>7</v>
      </c>
    </row>
    <row r="17" spans="1:7" x14ac:dyDescent="0.2">
      <c r="A17" s="1035"/>
      <c r="B17" s="225" t="s">
        <v>934</v>
      </c>
      <c r="C17" s="226">
        <v>13</v>
      </c>
      <c r="D17" s="226">
        <v>14</v>
      </c>
      <c r="E17" s="226">
        <v>13</v>
      </c>
      <c r="F17" s="226">
        <v>12</v>
      </c>
      <c r="G17" s="226">
        <v>12</v>
      </c>
    </row>
    <row r="18" spans="1:7" x14ac:dyDescent="0.2">
      <c r="A18" s="1035"/>
      <c r="B18" s="225" t="s">
        <v>935</v>
      </c>
      <c r="C18" s="226">
        <v>2</v>
      </c>
      <c r="D18" s="226">
        <v>3</v>
      </c>
      <c r="E18" s="226">
        <v>2</v>
      </c>
      <c r="F18" s="226">
        <v>2</v>
      </c>
      <c r="G18" s="226">
        <v>2</v>
      </c>
    </row>
    <row r="19" spans="1:7" x14ac:dyDescent="0.2">
      <c r="A19" s="1035"/>
      <c r="B19" s="225" t="s">
        <v>936</v>
      </c>
      <c r="C19" s="226">
        <v>50</v>
      </c>
      <c r="D19" s="226">
        <v>51</v>
      </c>
      <c r="E19" s="226">
        <v>50</v>
      </c>
      <c r="F19" s="226">
        <v>51</v>
      </c>
      <c r="G19" s="226">
        <v>47</v>
      </c>
    </row>
    <row r="20" spans="1:7" x14ac:dyDescent="0.2">
      <c r="A20" s="1035"/>
      <c r="B20" s="225" t="s">
        <v>937</v>
      </c>
      <c r="C20" s="226">
        <v>22</v>
      </c>
      <c r="D20" s="226">
        <v>21</v>
      </c>
      <c r="E20" s="226">
        <v>19</v>
      </c>
      <c r="F20" s="226">
        <v>18</v>
      </c>
      <c r="G20" s="226">
        <v>20</v>
      </c>
    </row>
    <row r="21" spans="1:7" x14ac:dyDescent="0.2">
      <c r="A21" s="1035"/>
      <c r="B21" s="225" t="s">
        <v>938</v>
      </c>
      <c r="C21" s="226">
        <v>27</v>
      </c>
      <c r="D21" s="226">
        <v>27</v>
      </c>
      <c r="E21" s="226">
        <v>28</v>
      </c>
      <c r="F21" s="226">
        <v>25</v>
      </c>
      <c r="G21" s="226">
        <v>26</v>
      </c>
    </row>
    <row r="22" spans="1:7" x14ac:dyDescent="0.2">
      <c r="A22" s="1035"/>
      <c r="B22" s="225" t="s">
        <v>939</v>
      </c>
      <c r="C22" s="226">
        <v>34</v>
      </c>
      <c r="D22" s="226">
        <v>37</v>
      </c>
      <c r="E22" s="226">
        <v>41</v>
      </c>
      <c r="F22" s="226">
        <v>41</v>
      </c>
      <c r="G22" s="226">
        <v>40</v>
      </c>
    </row>
    <row r="23" spans="1:7" x14ac:dyDescent="0.2">
      <c r="A23" s="1035"/>
      <c r="B23" s="225" t="s">
        <v>940</v>
      </c>
      <c r="C23" s="226">
        <v>5</v>
      </c>
      <c r="D23" s="226">
        <v>4</v>
      </c>
      <c r="E23" s="226">
        <v>4</v>
      </c>
      <c r="F23" s="226">
        <v>3</v>
      </c>
      <c r="G23" s="226">
        <v>3</v>
      </c>
    </row>
    <row r="24" spans="1:7" x14ac:dyDescent="0.2">
      <c r="A24" s="1035"/>
      <c r="B24" s="225" t="s">
        <v>941</v>
      </c>
      <c r="C24" s="226">
        <v>5</v>
      </c>
      <c r="D24" s="226">
        <v>7</v>
      </c>
      <c r="E24" s="226">
        <v>6</v>
      </c>
      <c r="F24" s="226">
        <v>6</v>
      </c>
      <c r="G24" s="226">
        <v>4</v>
      </c>
    </row>
    <row r="25" spans="1:7" x14ac:dyDescent="0.2">
      <c r="A25" s="1035"/>
      <c r="B25" s="225" t="s">
        <v>942</v>
      </c>
      <c r="C25" s="226">
        <v>20</v>
      </c>
      <c r="D25" s="226">
        <v>18</v>
      </c>
      <c r="E25" s="226">
        <v>20</v>
      </c>
      <c r="F25" s="226">
        <v>21</v>
      </c>
      <c r="G25" s="226">
        <v>23</v>
      </c>
    </row>
    <row r="26" spans="1:7" x14ac:dyDescent="0.2">
      <c r="A26" s="1035"/>
      <c r="B26" s="225" t="s">
        <v>943</v>
      </c>
      <c r="C26" s="226">
        <v>29</v>
      </c>
      <c r="D26" s="226">
        <v>29</v>
      </c>
      <c r="E26" s="226">
        <v>32</v>
      </c>
      <c r="F26" s="226">
        <v>33</v>
      </c>
      <c r="G26" s="226">
        <v>32</v>
      </c>
    </row>
    <row r="27" spans="1:7" x14ac:dyDescent="0.2">
      <c r="A27" s="1035"/>
      <c r="B27" s="225" t="s">
        <v>944</v>
      </c>
      <c r="C27" s="226">
        <v>24</v>
      </c>
      <c r="D27" s="226">
        <v>22</v>
      </c>
      <c r="E27" s="226">
        <v>23</v>
      </c>
      <c r="F27" s="226">
        <v>29</v>
      </c>
      <c r="G27" s="226">
        <v>30</v>
      </c>
    </row>
    <row r="28" spans="1:7" ht="25.5" x14ac:dyDescent="0.2">
      <c r="A28" s="671" t="s">
        <v>1528</v>
      </c>
      <c r="B28" s="225" t="s">
        <v>946</v>
      </c>
      <c r="C28" s="226">
        <v>7</v>
      </c>
      <c r="D28" s="226">
        <v>7</v>
      </c>
      <c r="E28" s="226">
        <v>9</v>
      </c>
      <c r="F28" s="226">
        <v>9</v>
      </c>
      <c r="G28" s="226">
        <v>8</v>
      </c>
    </row>
    <row r="29" spans="1:7" x14ac:dyDescent="0.2">
      <c r="A29" s="1035" t="s">
        <v>947</v>
      </c>
      <c r="B29" s="225" t="s">
        <v>948</v>
      </c>
      <c r="C29" s="226">
        <v>1</v>
      </c>
      <c r="D29" s="226">
        <v>1</v>
      </c>
      <c r="E29" s="226">
        <v>1</v>
      </c>
      <c r="F29" s="226">
        <v>1</v>
      </c>
      <c r="G29" s="226">
        <v>1</v>
      </c>
    </row>
    <row r="30" spans="1:7" x14ac:dyDescent="0.2">
      <c r="A30" s="1035" t="s">
        <v>919</v>
      </c>
      <c r="B30" s="225" t="s">
        <v>949</v>
      </c>
      <c r="C30" s="226">
        <v>3</v>
      </c>
      <c r="D30" s="226">
        <v>3</v>
      </c>
      <c r="E30" s="226">
        <v>3</v>
      </c>
      <c r="F30" s="226">
        <v>5</v>
      </c>
      <c r="G30" s="226">
        <v>5</v>
      </c>
    </row>
    <row r="31" spans="1:7" x14ac:dyDescent="0.2">
      <c r="A31" s="1035" t="s">
        <v>919</v>
      </c>
      <c r="B31" s="225" t="s">
        <v>950</v>
      </c>
      <c r="C31" s="226">
        <v>8</v>
      </c>
      <c r="D31" s="226">
        <v>6</v>
      </c>
      <c r="E31" s="226">
        <v>7</v>
      </c>
      <c r="F31" s="226">
        <v>6</v>
      </c>
      <c r="G31" s="226">
        <v>6</v>
      </c>
    </row>
    <row r="32" spans="1:7" x14ac:dyDescent="0.2">
      <c r="A32" s="1035" t="s">
        <v>919</v>
      </c>
      <c r="B32" s="225" t="s">
        <v>951</v>
      </c>
      <c r="C32" s="226">
        <v>1</v>
      </c>
      <c r="D32" s="226">
        <v>1</v>
      </c>
      <c r="E32" s="226">
        <v>1</v>
      </c>
      <c r="F32" s="226">
        <v>1</v>
      </c>
      <c r="G32" s="226">
        <v>1</v>
      </c>
    </row>
    <row r="33" spans="1:7" x14ac:dyDescent="0.2">
      <c r="A33" s="1035" t="s">
        <v>952</v>
      </c>
      <c r="B33" s="225" t="s">
        <v>953</v>
      </c>
      <c r="C33" s="226">
        <v>137</v>
      </c>
      <c r="D33" s="226">
        <v>131</v>
      </c>
      <c r="E33" s="226">
        <v>132</v>
      </c>
      <c r="F33" s="226">
        <v>128</v>
      </c>
      <c r="G33" s="226">
        <v>132</v>
      </c>
    </row>
    <row r="34" spans="1:7" x14ac:dyDescent="0.2">
      <c r="A34" s="1035" t="s">
        <v>919</v>
      </c>
      <c r="B34" s="225" t="s">
        <v>954</v>
      </c>
      <c r="C34" s="226">
        <v>14</v>
      </c>
      <c r="D34" s="226">
        <v>14</v>
      </c>
      <c r="E34" s="226">
        <v>15</v>
      </c>
      <c r="F34" s="226">
        <v>12</v>
      </c>
      <c r="G34" s="226">
        <v>13</v>
      </c>
    </row>
    <row r="35" spans="1:7" x14ac:dyDescent="0.2">
      <c r="A35" s="1035" t="s">
        <v>919</v>
      </c>
      <c r="B35" s="225" t="s">
        <v>955</v>
      </c>
      <c r="C35" s="226">
        <v>290</v>
      </c>
      <c r="D35" s="226">
        <v>288</v>
      </c>
      <c r="E35" s="226">
        <v>291</v>
      </c>
      <c r="F35" s="226">
        <v>294</v>
      </c>
      <c r="G35" s="226">
        <v>303</v>
      </c>
    </row>
    <row r="36" spans="1:7" ht="15" customHeight="1" x14ac:dyDescent="0.2">
      <c r="A36" s="1037" t="s">
        <v>956</v>
      </c>
      <c r="B36" s="225" t="s">
        <v>1009</v>
      </c>
      <c r="C36" s="226">
        <v>119</v>
      </c>
      <c r="D36" s="226">
        <v>122</v>
      </c>
      <c r="E36" s="226">
        <v>123</v>
      </c>
      <c r="F36" s="226">
        <v>119</v>
      </c>
      <c r="G36" s="226">
        <v>121</v>
      </c>
    </row>
    <row r="37" spans="1:7" x14ac:dyDescent="0.2">
      <c r="A37" s="1038"/>
      <c r="B37" s="225" t="s">
        <v>957</v>
      </c>
      <c r="C37" s="226">
        <v>529</v>
      </c>
      <c r="D37" s="226">
        <v>513</v>
      </c>
      <c r="E37" s="226">
        <v>523</v>
      </c>
      <c r="F37" s="226">
        <v>515</v>
      </c>
      <c r="G37" s="226">
        <v>511</v>
      </c>
    </row>
    <row r="38" spans="1:7" x14ac:dyDescent="0.2">
      <c r="A38" s="1038"/>
      <c r="B38" s="225" t="s">
        <v>958</v>
      </c>
      <c r="C38" s="226">
        <v>564</v>
      </c>
      <c r="D38" s="226">
        <v>558</v>
      </c>
      <c r="E38" s="226">
        <v>548</v>
      </c>
      <c r="F38" s="226">
        <v>544</v>
      </c>
      <c r="G38" s="226">
        <v>527</v>
      </c>
    </row>
    <row r="39" spans="1:7" x14ac:dyDescent="0.2">
      <c r="A39" s="1035" t="s">
        <v>959</v>
      </c>
      <c r="B39" s="225" t="s">
        <v>960</v>
      </c>
      <c r="C39" s="226">
        <v>80</v>
      </c>
      <c r="D39" s="226">
        <v>77</v>
      </c>
      <c r="E39" s="226">
        <v>74</v>
      </c>
      <c r="F39" s="226">
        <v>74</v>
      </c>
      <c r="G39" s="226">
        <v>74</v>
      </c>
    </row>
    <row r="40" spans="1:7" x14ac:dyDescent="0.2">
      <c r="A40" s="1035" t="s">
        <v>919</v>
      </c>
      <c r="B40" s="225" t="s">
        <v>961</v>
      </c>
      <c r="C40" s="226">
        <v>24</v>
      </c>
      <c r="D40" s="226">
        <v>23</v>
      </c>
      <c r="E40" s="226">
        <v>23</v>
      </c>
      <c r="F40" s="226">
        <v>23</v>
      </c>
      <c r="G40" s="226">
        <v>25</v>
      </c>
    </row>
    <row r="41" spans="1:7" x14ac:dyDescent="0.2">
      <c r="A41" s="1035" t="s">
        <v>919</v>
      </c>
      <c r="B41" s="225" t="s">
        <v>962</v>
      </c>
      <c r="C41" s="226">
        <v>1</v>
      </c>
      <c r="D41" s="226">
        <v>2</v>
      </c>
      <c r="E41" s="226">
        <v>0</v>
      </c>
      <c r="F41" s="226">
        <v>0</v>
      </c>
      <c r="G41" s="226"/>
    </row>
    <row r="42" spans="1:7" x14ac:dyDescent="0.2">
      <c r="A42" s="1035" t="s">
        <v>963</v>
      </c>
      <c r="B42" s="225" t="s">
        <v>964</v>
      </c>
      <c r="C42" s="226">
        <v>11</v>
      </c>
      <c r="D42" s="226">
        <v>13</v>
      </c>
      <c r="E42" s="226">
        <v>14</v>
      </c>
      <c r="F42" s="226">
        <v>15</v>
      </c>
      <c r="G42" s="226">
        <v>16</v>
      </c>
    </row>
    <row r="43" spans="1:7" x14ac:dyDescent="0.2">
      <c r="A43" s="1035" t="s">
        <v>919</v>
      </c>
      <c r="B43" s="225" t="s">
        <v>965</v>
      </c>
      <c r="C43" s="226">
        <v>310</v>
      </c>
      <c r="D43" s="226">
        <v>322</v>
      </c>
      <c r="E43" s="226">
        <v>322</v>
      </c>
      <c r="F43" s="226">
        <v>321</v>
      </c>
      <c r="G43" s="226">
        <v>312</v>
      </c>
    </row>
    <row r="44" spans="1:7" x14ac:dyDescent="0.2">
      <c r="A44" s="1035" t="s">
        <v>966</v>
      </c>
      <c r="B44" s="225" t="s">
        <v>967</v>
      </c>
      <c r="C44" s="226">
        <v>18</v>
      </c>
      <c r="D44" s="226">
        <v>16</v>
      </c>
      <c r="E44" s="226">
        <v>17</v>
      </c>
      <c r="F44" s="226">
        <v>17</v>
      </c>
      <c r="G44" s="226">
        <v>16</v>
      </c>
    </row>
    <row r="45" spans="1:7" x14ac:dyDescent="0.2">
      <c r="A45" s="1035" t="s">
        <v>919</v>
      </c>
      <c r="B45" s="225" t="s">
        <v>968</v>
      </c>
      <c r="C45" s="226">
        <v>14</v>
      </c>
      <c r="D45" s="226">
        <v>14</v>
      </c>
      <c r="E45" s="226">
        <v>14</v>
      </c>
      <c r="F45" s="226">
        <v>16</v>
      </c>
      <c r="G45" s="226">
        <v>18</v>
      </c>
    </row>
    <row r="46" spans="1:7" x14ac:dyDescent="0.2">
      <c r="A46" s="1035" t="s">
        <v>919</v>
      </c>
      <c r="B46" s="225" t="s">
        <v>969</v>
      </c>
      <c r="C46" s="226">
        <v>2</v>
      </c>
      <c r="D46" s="226">
        <v>3</v>
      </c>
      <c r="E46" s="226">
        <v>3</v>
      </c>
      <c r="F46" s="226">
        <v>3</v>
      </c>
      <c r="G46" s="226">
        <v>3</v>
      </c>
    </row>
    <row r="47" spans="1:7" x14ac:dyDescent="0.2">
      <c r="A47" s="1035" t="s">
        <v>919</v>
      </c>
      <c r="B47" s="225" t="s">
        <v>970</v>
      </c>
      <c r="C47" s="226">
        <v>15</v>
      </c>
      <c r="D47" s="226">
        <v>12</v>
      </c>
      <c r="E47" s="226">
        <v>11</v>
      </c>
      <c r="F47" s="226">
        <v>12</v>
      </c>
      <c r="G47" s="226">
        <v>12</v>
      </c>
    </row>
    <row r="48" spans="1:7" x14ac:dyDescent="0.2">
      <c r="A48" s="1035" t="s">
        <v>919</v>
      </c>
      <c r="B48" s="225" t="s">
        <v>971</v>
      </c>
      <c r="C48" s="226">
        <v>61</v>
      </c>
      <c r="D48" s="226">
        <v>69</v>
      </c>
      <c r="E48" s="226">
        <v>79</v>
      </c>
      <c r="F48" s="226">
        <v>81</v>
      </c>
      <c r="G48" s="226">
        <v>85</v>
      </c>
    </row>
    <row r="49" spans="1:7" x14ac:dyDescent="0.2">
      <c r="A49" s="1035" t="s">
        <v>919</v>
      </c>
      <c r="B49" s="225" t="s">
        <v>972</v>
      </c>
      <c r="C49" s="226">
        <v>61</v>
      </c>
      <c r="D49" s="226">
        <v>60</v>
      </c>
      <c r="E49" s="226">
        <v>55</v>
      </c>
      <c r="F49" s="226">
        <v>58</v>
      </c>
      <c r="G49" s="226">
        <v>57</v>
      </c>
    </row>
    <row r="50" spans="1:7" x14ac:dyDescent="0.2">
      <c r="A50" s="1035" t="s">
        <v>973</v>
      </c>
      <c r="B50" s="225" t="s">
        <v>974</v>
      </c>
      <c r="C50" s="226">
        <v>25</v>
      </c>
      <c r="D50" s="226">
        <v>24</v>
      </c>
      <c r="E50" s="226">
        <v>27</v>
      </c>
      <c r="F50" s="226">
        <v>31</v>
      </c>
      <c r="G50" s="226">
        <v>29</v>
      </c>
    </row>
    <row r="51" spans="1:7" x14ac:dyDescent="0.2">
      <c r="A51" s="1035" t="s">
        <v>919</v>
      </c>
      <c r="B51" s="225" t="s">
        <v>975</v>
      </c>
      <c r="C51" s="226">
        <v>164</v>
      </c>
      <c r="D51" s="226">
        <v>163</v>
      </c>
      <c r="E51" s="226">
        <v>160</v>
      </c>
      <c r="F51" s="226">
        <v>159</v>
      </c>
      <c r="G51" s="226">
        <v>163</v>
      </c>
    </row>
    <row r="52" spans="1:7" x14ac:dyDescent="0.2">
      <c r="A52" s="671" t="s">
        <v>976</v>
      </c>
      <c r="B52" s="225" t="s">
        <v>977</v>
      </c>
      <c r="C52" s="226">
        <v>384</v>
      </c>
      <c r="D52" s="226">
        <v>374</v>
      </c>
      <c r="E52" s="226">
        <v>378</v>
      </c>
      <c r="F52" s="226">
        <v>378</v>
      </c>
      <c r="G52" s="226">
        <v>380</v>
      </c>
    </row>
    <row r="53" spans="1:7" x14ac:dyDescent="0.2">
      <c r="A53" s="1035" t="s">
        <v>978</v>
      </c>
      <c r="B53" s="225" t="s">
        <v>979</v>
      </c>
      <c r="C53" s="226">
        <v>23</v>
      </c>
      <c r="D53" s="226">
        <v>24</v>
      </c>
      <c r="E53" s="226">
        <v>25</v>
      </c>
      <c r="F53" s="226">
        <v>27</v>
      </c>
      <c r="G53" s="226">
        <v>25</v>
      </c>
    </row>
    <row r="54" spans="1:7" x14ac:dyDescent="0.2">
      <c r="A54" s="1035" t="s">
        <v>919</v>
      </c>
      <c r="B54" s="225" t="s">
        <v>980</v>
      </c>
      <c r="C54" s="226">
        <v>146</v>
      </c>
      <c r="D54" s="226">
        <v>148</v>
      </c>
      <c r="E54" s="226">
        <v>146</v>
      </c>
      <c r="F54" s="226">
        <v>149</v>
      </c>
      <c r="G54" s="226">
        <v>148</v>
      </c>
    </row>
    <row r="55" spans="1:7" x14ac:dyDescent="0.2">
      <c r="A55" s="1035" t="s">
        <v>919</v>
      </c>
      <c r="B55" s="225" t="s">
        <v>981</v>
      </c>
      <c r="C55" s="226">
        <v>28</v>
      </c>
      <c r="D55" s="226">
        <v>29</v>
      </c>
      <c r="E55" s="226">
        <v>26</v>
      </c>
      <c r="F55" s="226">
        <v>29</v>
      </c>
      <c r="G55" s="226">
        <v>26</v>
      </c>
    </row>
    <row r="56" spans="1:7" x14ac:dyDescent="0.2">
      <c r="A56" s="1035" t="s">
        <v>919</v>
      </c>
      <c r="B56" s="225" t="s">
        <v>982</v>
      </c>
      <c r="C56" s="226">
        <v>13</v>
      </c>
      <c r="D56" s="226">
        <v>14</v>
      </c>
      <c r="E56" s="226">
        <v>14</v>
      </c>
      <c r="F56" s="226">
        <v>15</v>
      </c>
      <c r="G56" s="226">
        <v>18</v>
      </c>
    </row>
    <row r="57" spans="1:7" x14ac:dyDescent="0.2">
      <c r="A57" s="1035" t="s">
        <v>919</v>
      </c>
      <c r="B57" s="225" t="s">
        <v>983</v>
      </c>
      <c r="C57" s="226">
        <v>61</v>
      </c>
      <c r="D57" s="226">
        <v>62</v>
      </c>
      <c r="E57" s="226">
        <v>57</v>
      </c>
      <c r="F57" s="226">
        <v>57</v>
      </c>
      <c r="G57" s="226">
        <v>55</v>
      </c>
    </row>
    <row r="58" spans="1:7" x14ac:dyDescent="0.2">
      <c r="A58" s="1035" t="s">
        <v>919</v>
      </c>
      <c r="B58" s="225" t="s">
        <v>984</v>
      </c>
      <c r="C58" s="226">
        <v>84</v>
      </c>
      <c r="D58" s="226">
        <v>89</v>
      </c>
      <c r="E58" s="226">
        <v>92</v>
      </c>
      <c r="F58" s="226">
        <v>95</v>
      </c>
      <c r="G58" s="226">
        <v>92</v>
      </c>
    </row>
    <row r="59" spans="1:7" x14ac:dyDescent="0.2">
      <c r="A59" s="1035" t="s">
        <v>985</v>
      </c>
      <c r="B59" s="225" t="s">
        <v>986</v>
      </c>
      <c r="C59" s="226">
        <v>12</v>
      </c>
      <c r="D59" s="226">
        <v>11</v>
      </c>
      <c r="E59" s="226">
        <v>12</v>
      </c>
      <c r="F59" s="226">
        <v>13</v>
      </c>
      <c r="G59" s="226">
        <v>12</v>
      </c>
    </row>
    <row r="60" spans="1:7" x14ac:dyDescent="0.2">
      <c r="A60" s="1035" t="s">
        <v>919</v>
      </c>
      <c r="B60" s="225" t="s">
        <v>987</v>
      </c>
      <c r="C60" s="226">
        <v>4</v>
      </c>
      <c r="D60" s="226">
        <v>4</v>
      </c>
      <c r="E60" s="226">
        <v>4</v>
      </c>
      <c r="F60" s="226">
        <v>4</v>
      </c>
      <c r="G60" s="226">
        <v>4</v>
      </c>
    </row>
    <row r="61" spans="1:7" x14ac:dyDescent="0.2">
      <c r="A61" s="1035" t="s">
        <v>919</v>
      </c>
      <c r="B61" s="225" t="s">
        <v>988</v>
      </c>
      <c r="C61" s="226">
        <v>10</v>
      </c>
      <c r="D61" s="226">
        <v>9</v>
      </c>
      <c r="E61" s="226">
        <v>8</v>
      </c>
      <c r="F61" s="226">
        <v>7</v>
      </c>
      <c r="G61" s="226">
        <v>9</v>
      </c>
    </row>
    <row r="62" spans="1:7" x14ac:dyDescent="0.2">
      <c r="A62" s="1035" t="s">
        <v>919</v>
      </c>
      <c r="B62" s="225" t="s">
        <v>989</v>
      </c>
      <c r="C62" s="226">
        <v>5</v>
      </c>
      <c r="D62" s="226">
        <v>5</v>
      </c>
      <c r="E62" s="226">
        <v>5</v>
      </c>
      <c r="F62" s="226">
        <v>5</v>
      </c>
      <c r="G62" s="226">
        <v>5</v>
      </c>
    </row>
    <row r="63" spans="1:7" x14ac:dyDescent="0.2">
      <c r="A63" s="1035" t="s">
        <v>919</v>
      </c>
      <c r="B63" s="225" t="s">
        <v>990</v>
      </c>
      <c r="C63" s="226">
        <v>43</v>
      </c>
      <c r="D63" s="226">
        <v>50</v>
      </c>
      <c r="E63" s="226">
        <v>53</v>
      </c>
      <c r="F63" s="226">
        <v>50</v>
      </c>
      <c r="G63" s="226">
        <v>47</v>
      </c>
    </row>
    <row r="64" spans="1:7" x14ac:dyDescent="0.2">
      <c r="A64" s="1035" t="s">
        <v>919</v>
      </c>
      <c r="B64" s="225" t="s">
        <v>991</v>
      </c>
      <c r="C64" s="226">
        <v>69</v>
      </c>
      <c r="D64" s="226">
        <v>69</v>
      </c>
      <c r="E64" s="226">
        <v>72</v>
      </c>
      <c r="F64" s="226">
        <v>78</v>
      </c>
      <c r="G64" s="226">
        <v>78</v>
      </c>
    </row>
    <row r="65" spans="1:7" x14ac:dyDescent="0.2">
      <c r="A65" s="672" t="s">
        <v>992</v>
      </c>
      <c r="B65" s="262" t="s">
        <v>993</v>
      </c>
      <c r="C65" s="263">
        <v>43</v>
      </c>
      <c r="D65" s="263">
        <v>45</v>
      </c>
      <c r="E65" s="263">
        <v>46</v>
      </c>
      <c r="F65" s="263">
        <v>48</v>
      </c>
      <c r="G65" s="263">
        <v>49</v>
      </c>
    </row>
    <row r="66" spans="1:7" x14ac:dyDescent="0.2">
      <c r="A66" s="1034" t="s">
        <v>994</v>
      </c>
      <c r="B66" s="264" t="s">
        <v>995</v>
      </c>
      <c r="C66" s="265">
        <v>21</v>
      </c>
      <c r="D66" s="265">
        <v>20</v>
      </c>
      <c r="E66" s="265">
        <v>19</v>
      </c>
      <c r="F66" s="265">
        <v>22</v>
      </c>
      <c r="G66" s="265">
        <v>23</v>
      </c>
    </row>
    <row r="67" spans="1:7" x14ac:dyDescent="0.2">
      <c r="A67" s="1035" t="s">
        <v>919</v>
      </c>
      <c r="B67" s="225" t="s">
        <v>996</v>
      </c>
      <c r="C67" s="226">
        <v>5</v>
      </c>
      <c r="D67" s="226">
        <v>5</v>
      </c>
      <c r="E67" s="226">
        <v>5</v>
      </c>
      <c r="F67" s="226">
        <v>5</v>
      </c>
      <c r="G67" s="226">
        <v>6</v>
      </c>
    </row>
    <row r="68" spans="1:7" x14ac:dyDescent="0.2">
      <c r="A68" s="1035" t="s">
        <v>919</v>
      </c>
      <c r="B68" s="225" t="s">
        <v>997</v>
      </c>
      <c r="C68" s="226">
        <v>14</v>
      </c>
      <c r="D68" s="226">
        <v>14</v>
      </c>
      <c r="E68" s="226">
        <v>14</v>
      </c>
      <c r="F68" s="226">
        <v>13</v>
      </c>
      <c r="G68" s="226">
        <v>11</v>
      </c>
    </row>
    <row r="69" spans="1:7" x14ac:dyDescent="0.2">
      <c r="A69" s="1035" t="s">
        <v>998</v>
      </c>
      <c r="B69" s="225" t="s">
        <v>999</v>
      </c>
      <c r="C69" s="226">
        <v>21</v>
      </c>
      <c r="D69" s="226">
        <v>22</v>
      </c>
      <c r="E69" s="226">
        <v>21</v>
      </c>
      <c r="F69" s="226">
        <v>21</v>
      </c>
      <c r="G69" s="226">
        <v>23</v>
      </c>
    </row>
    <row r="70" spans="1:7" x14ac:dyDescent="0.2">
      <c r="A70" s="1035" t="s">
        <v>919</v>
      </c>
      <c r="B70" s="225" t="s">
        <v>1000</v>
      </c>
      <c r="C70" s="226">
        <v>1</v>
      </c>
      <c r="D70" s="226">
        <v>1</v>
      </c>
      <c r="E70" s="226">
        <v>1</v>
      </c>
      <c r="F70" s="226">
        <v>1</v>
      </c>
      <c r="G70" s="226">
        <v>1</v>
      </c>
    </row>
    <row r="71" spans="1:7" x14ac:dyDescent="0.2">
      <c r="A71" s="1035" t="s">
        <v>919</v>
      </c>
      <c r="B71" s="225" t="s">
        <v>1001</v>
      </c>
      <c r="C71" s="226">
        <v>5</v>
      </c>
      <c r="D71" s="226">
        <v>4</v>
      </c>
      <c r="E71" s="226">
        <v>5</v>
      </c>
      <c r="F71" s="226">
        <v>5</v>
      </c>
      <c r="G71" s="226">
        <v>5</v>
      </c>
    </row>
    <row r="72" spans="1:7" x14ac:dyDescent="0.2">
      <c r="A72" s="1035" t="s">
        <v>919</v>
      </c>
      <c r="B72" s="225" t="s">
        <v>1002</v>
      </c>
      <c r="C72" s="226">
        <v>50</v>
      </c>
      <c r="D72" s="226">
        <v>46</v>
      </c>
      <c r="E72" s="226">
        <v>46</v>
      </c>
      <c r="F72" s="226">
        <v>49</v>
      </c>
      <c r="G72" s="226">
        <v>56</v>
      </c>
    </row>
    <row r="73" spans="1:7" x14ac:dyDescent="0.2">
      <c r="A73" s="1035" t="s">
        <v>1003</v>
      </c>
      <c r="B73" s="225" t="s">
        <v>1004</v>
      </c>
      <c r="C73" s="226">
        <v>1</v>
      </c>
      <c r="D73" s="226">
        <v>1</v>
      </c>
      <c r="E73" s="226">
        <v>1</v>
      </c>
      <c r="F73" s="226">
        <v>1</v>
      </c>
      <c r="G73" s="226">
        <v>1</v>
      </c>
    </row>
    <row r="74" spans="1:7" x14ac:dyDescent="0.2">
      <c r="A74" s="1035" t="s">
        <v>919</v>
      </c>
      <c r="B74" s="225" t="s">
        <v>1005</v>
      </c>
      <c r="C74" s="226">
        <v>44</v>
      </c>
      <c r="D74" s="226">
        <v>44</v>
      </c>
      <c r="E74" s="226">
        <v>40</v>
      </c>
      <c r="F74" s="226">
        <v>41</v>
      </c>
      <c r="G74" s="226">
        <v>44</v>
      </c>
    </row>
    <row r="75" spans="1:7" x14ac:dyDescent="0.2">
      <c r="A75" s="1035" t="s">
        <v>919</v>
      </c>
      <c r="B75" s="225" t="s">
        <v>1006</v>
      </c>
      <c r="C75" s="226">
        <v>222</v>
      </c>
      <c r="D75" s="226">
        <v>223</v>
      </c>
      <c r="E75" s="226">
        <v>227</v>
      </c>
      <c r="F75" s="226">
        <v>235</v>
      </c>
      <c r="G75" s="226">
        <v>229</v>
      </c>
    </row>
    <row r="76" spans="1:7" x14ac:dyDescent="0.2">
      <c r="A76" s="673" t="s">
        <v>1007</v>
      </c>
      <c r="B76" s="225" t="s">
        <v>1007</v>
      </c>
      <c r="C76" s="226">
        <v>1</v>
      </c>
      <c r="D76" s="226">
        <v>1</v>
      </c>
      <c r="E76" s="226">
        <v>3</v>
      </c>
      <c r="F76" s="226">
        <v>2</v>
      </c>
      <c r="G76" s="226">
        <v>0</v>
      </c>
    </row>
    <row r="77" spans="1:7" ht="15" customHeight="1" x14ac:dyDescent="0.2">
      <c r="A77" s="227" t="s">
        <v>1008</v>
      </c>
      <c r="B77" s="227" t="s">
        <v>919</v>
      </c>
      <c r="C77" s="228">
        <v>4310</v>
      </c>
      <c r="D77" s="228">
        <v>4294</v>
      </c>
      <c r="E77" s="228">
        <v>4324</v>
      </c>
      <c r="F77" s="228">
        <v>4355</v>
      </c>
      <c r="G77" s="228">
        <v>4342</v>
      </c>
    </row>
    <row r="78" spans="1:7" ht="12.75" customHeight="1" x14ac:dyDescent="0.2">
      <c r="A78" s="121" t="s">
        <v>1869</v>
      </c>
    </row>
  </sheetData>
  <mergeCells count="16">
    <mergeCell ref="A1:E1"/>
    <mergeCell ref="A66:A68"/>
    <mergeCell ref="A69:A72"/>
    <mergeCell ref="A73:A75"/>
    <mergeCell ref="A39:A41"/>
    <mergeCell ref="A42:A43"/>
    <mergeCell ref="A44:A49"/>
    <mergeCell ref="A50:A51"/>
    <mergeCell ref="A53:A58"/>
    <mergeCell ref="A59:A64"/>
    <mergeCell ref="A4:A5"/>
    <mergeCell ref="A6:A7"/>
    <mergeCell ref="A8:A27"/>
    <mergeCell ref="A29:A32"/>
    <mergeCell ref="A33:A35"/>
    <mergeCell ref="A36:A38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65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V51"/>
  <sheetViews>
    <sheetView workbookViewId="0">
      <selection activeCell="A20" sqref="A20:G20"/>
    </sheetView>
  </sheetViews>
  <sheetFormatPr defaultColWidth="9.140625" defaultRowHeight="15" x14ac:dyDescent="0.25"/>
  <cols>
    <col min="1" max="1" width="19.140625" style="80" customWidth="1"/>
    <col min="2" max="10" width="7.28515625" style="80" customWidth="1"/>
    <col min="11" max="16384" width="9.140625" style="80"/>
  </cols>
  <sheetData>
    <row r="1" spans="1:22" x14ac:dyDescent="0.25">
      <c r="A1" s="119" t="s">
        <v>1529</v>
      </c>
    </row>
    <row r="3" spans="1:22" s="22" customFormat="1" ht="28.5" customHeight="1" x14ac:dyDescent="0.2">
      <c r="A3" s="406" t="s">
        <v>1038</v>
      </c>
      <c r="B3" s="656">
        <v>2012</v>
      </c>
      <c r="C3" s="656">
        <v>2013</v>
      </c>
      <c r="D3" s="656">
        <v>2014</v>
      </c>
      <c r="E3" s="656">
        <v>2015</v>
      </c>
      <c r="F3" s="656">
        <v>2016</v>
      </c>
      <c r="G3" s="656">
        <v>2017</v>
      </c>
      <c r="H3" s="656">
        <v>2018</v>
      </c>
      <c r="I3" s="656">
        <v>2019</v>
      </c>
      <c r="J3" s="656">
        <v>2020</v>
      </c>
    </row>
    <row r="4" spans="1:22" s="22" customFormat="1" ht="13.5" customHeight="1" x14ac:dyDescent="0.2">
      <c r="A4" s="51" t="s">
        <v>1037</v>
      </c>
      <c r="B4" s="74">
        <v>3338</v>
      </c>
      <c r="C4" s="74">
        <v>3285</v>
      </c>
      <c r="D4" s="74">
        <v>3187</v>
      </c>
      <c r="E4" s="74">
        <v>3237</v>
      </c>
      <c r="F4" s="74">
        <v>3169</v>
      </c>
      <c r="G4" s="53">
        <v>3141</v>
      </c>
      <c r="H4" s="53">
        <v>3170</v>
      </c>
      <c r="I4" s="53">
        <v>3162</v>
      </c>
      <c r="J4" s="53">
        <v>3112</v>
      </c>
    </row>
    <row r="5" spans="1:22" s="22" customFormat="1" ht="13.5" customHeight="1" x14ac:dyDescent="0.2">
      <c r="A5" s="48" t="s">
        <v>1039</v>
      </c>
      <c r="B5" s="54">
        <v>2</v>
      </c>
      <c r="C5" s="54">
        <v>2</v>
      </c>
      <c r="D5" s="54">
        <v>4</v>
      </c>
      <c r="E5" s="54">
        <v>5</v>
      </c>
      <c r="F5" s="54">
        <v>5</v>
      </c>
      <c r="G5" s="54">
        <v>4</v>
      </c>
      <c r="H5" s="54">
        <v>5</v>
      </c>
      <c r="I5" s="54">
        <v>5</v>
      </c>
      <c r="J5" s="54">
        <v>0</v>
      </c>
    </row>
    <row r="6" spans="1:22" s="22" customFormat="1" ht="13.5" customHeight="1" x14ac:dyDescent="0.2">
      <c r="A6" s="48" t="s">
        <v>232</v>
      </c>
      <c r="B6" s="54">
        <v>544</v>
      </c>
      <c r="C6" s="54">
        <v>590</v>
      </c>
      <c r="D6" s="54">
        <v>606</v>
      </c>
      <c r="E6" s="54">
        <v>592</v>
      </c>
      <c r="F6" s="54">
        <v>613</v>
      </c>
      <c r="G6" s="54">
        <v>610</v>
      </c>
      <c r="H6" s="54">
        <v>601</v>
      </c>
      <c r="I6" s="54">
        <v>629</v>
      </c>
      <c r="J6" s="54">
        <v>636</v>
      </c>
    </row>
    <row r="7" spans="1:22" s="22" customFormat="1" ht="13.5" customHeight="1" x14ac:dyDescent="0.2">
      <c r="A7" s="48" t="s">
        <v>233</v>
      </c>
      <c r="B7" s="54">
        <v>173</v>
      </c>
      <c r="C7" s="54">
        <v>162</v>
      </c>
      <c r="D7" s="54">
        <v>171</v>
      </c>
      <c r="E7" s="54">
        <v>143</v>
      </c>
      <c r="F7" s="54">
        <v>141</v>
      </c>
      <c r="G7" s="54">
        <v>158</v>
      </c>
      <c r="H7" s="54">
        <v>161</v>
      </c>
      <c r="I7" s="54">
        <v>155</v>
      </c>
      <c r="J7" s="54">
        <v>179</v>
      </c>
    </row>
    <row r="8" spans="1:22" s="22" customFormat="1" ht="13.5" customHeight="1" x14ac:dyDescent="0.2">
      <c r="A8" s="48" t="s">
        <v>234</v>
      </c>
      <c r="B8" s="54">
        <v>133</v>
      </c>
      <c r="C8" s="54">
        <v>131</v>
      </c>
      <c r="D8" s="54">
        <v>124</v>
      </c>
      <c r="E8" s="54">
        <v>132</v>
      </c>
      <c r="F8" s="54">
        <v>134</v>
      </c>
      <c r="G8" s="54">
        <v>129</v>
      </c>
      <c r="H8" s="54">
        <v>137</v>
      </c>
      <c r="I8" s="54">
        <v>136</v>
      </c>
      <c r="J8" s="54">
        <v>140</v>
      </c>
    </row>
    <row r="9" spans="1:22" s="22" customFormat="1" ht="13.5" customHeight="1" x14ac:dyDescent="0.2">
      <c r="A9" s="48" t="s">
        <v>235</v>
      </c>
      <c r="B9" s="54">
        <v>138</v>
      </c>
      <c r="C9" s="54">
        <v>130</v>
      </c>
      <c r="D9" s="54">
        <v>129</v>
      </c>
      <c r="E9" s="54">
        <v>116</v>
      </c>
      <c r="F9" s="54">
        <v>115</v>
      </c>
      <c r="G9" s="54">
        <v>116</v>
      </c>
      <c r="H9" s="54">
        <v>112</v>
      </c>
      <c r="I9" s="54">
        <v>122</v>
      </c>
      <c r="J9" s="54">
        <v>129</v>
      </c>
    </row>
    <row r="10" spans="1:22" s="22" customFormat="1" ht="13.5" customHeight="1" x14ac:dyDescent="0.2">
      <c r="A10" s="48" t="s">
        <v>236</v>
      </c>
      <c r="B10" s="54">
        <v>61</v>
      </c>
      <c r="C10" s="54">
        <v>65</v>
      </c>
      <c r="D10" s="54">
        <v>69</v>
      </c>
      <c r="E10" s="54">
        <v>65</v>
      </c>
      <c r="F10" s="54">
        <v>62</v>
      </c>
      <c r="G10" s="54">
        <v>63</v>
      </c>
      <c r="H10" s="54">
        <v>58</v>
      </c>
      <c r="I10" s="54">
        <v>60</v>
      </c>
      <c r="J10" s="54">
        <v>60</v>
      </c>
    </row>
    <row r="11" spans="1:22" s="22" customFormat="1" ht="13.5" customHeight="1" x14ac:dyDescent="0.2">
      <c r="A11" s="48" t="s">
        <v>237</v>
      </c>
      <c r="B11" s="54">
        <v>51</v>
      </c>
      <c r="C11" s="54">
        <v>45</v>
      </c>
      <c r="D11" s="54">
        <v>39</v>
      </c>
      <c r="E11" s="54">
        <v>36</v>
      </c>
      <c r="F11" s="54">
        <v>37</v>
      </c>
      <c r="G11" s="54">
        <v>38</v>
      </c>
      <c r="H11" s="54">
        <v>43</v>
      </c>
      <c r="I11" s="54">
        <v>48</v>
      </c>
      <c r="J11" s="54">
        <v>47</v>
      </c>
    </row>
    <row r="12" spans="1:22" s="22" customFormat="1" ht="13.5" customHeight="1" x14ac:dyDescent="0.2">
      <c r="A12" s="48" t="s">
        <v>238</v>
      </c>
      <c r="B12" s="54">
        <v>19</v>
      </c>
      <c r="C12" s="54">
        <v>22</v>
      </c>
      <c r="D12" s="54">
        <v>21</v>
      </c>
      <c r="E12" s="54">
        <v>22</v>
      </c>
      <c r="F12" s="54">
        <v>23</v>
      </c>
      <c r="G12" s="54">
        <v>24</v>
      </c>
      <c r="H12" s="54">
        <v>25</v>
      </c>
      <c r="I12" s="54">
        <v>22</v>
      </c>
      <c r="J12" s="54">
        <v>24</v>
      </c>
    </row>
    <row r="13" spans="1:22" s="22" customFormat="1" ht="13.5" customHeight="1" x14ac:dyDescent="0.2">
      <c r="A13" s="48" t="s">
        <v>239</v>
      </c>
      <c r="B13" s="54">
        <v>9</v>
      </c>
      <c r="C13" s="54">
        <v>5</v>
      </c>
      <c r="D13" s="54">
        <v>5</v>
      </c>
      <c r="E13" s="54">
        <v>6</v>
      </c>
      <c r="F13" s="54">
        <v>7</v>
      </c>
      <c r="G13" s="54">
        <v>7</v>
      </c>
      <c r="H13" s="54">
        <v>8</v>
      </c>
      <c r="I13" s="54">
        <v>11</v>
      </c>
      <c r="J13" s="54">
        <v>9</v>
      </c>
    </row>
    <row r="14" spans="1:22" s="22" customFormat="1" ht="13.5" customHeight="1" x14ac:dyDescent="0.2">
      <c r="A14" s="48" t="s">
        <v>240</v>
      </c>
      <c r="B14" s="54">
        <v>5</v>
      </c>
      <c r="C14" s="54">
        <v>5</v>
      </c>
      <c r="D14" s="54">
        <v>4</v>
      </c>
      <c r="E14" s="54">
        <v>4</v>
      </c>
      <c r="F14" s="54">
        <v>4</v>
      </c>
      <c r="G14" s="64">
        <v>4</v>
      </c>
      <c r="H14" s="64">
        <v>4</v>
      </c>
      <c r="I14" s="64">
        <v>5</v>
      </c>
      <c r="J14" s="64">
        <v>6</v>
      </c>
    </row>
    <row r="15" spans="1:22" s="22" customFormat="1" ht="13.5" customHeight="1" x14ac:dyDescent="0.2">
      <c r="A15" s="50" t="s">
        <v>46</v>
      </c>
      <c r="B15" s="126">
        <v>4473</v>
      </c>
      <c r="C15" s="126">
        <v>4442</v>
      </c>
      <c r="D15" s="126">
        <v>4359</v>
      </c>
      <c r="E15" s="126">
        <v>4358</v>
      </c>
      <c r="F15" s="126">
        <v>4310</v>
      </c>
      <c r="G15" s="131">
        <v>4294</v>
      </c>
      <c r="H15" s="131">
        <v>4324</v>
      </c>
      <c r="I15" s="131">
        <f>SUM(I4:I14)</f>
        <v>4355</v>
      </c>
      <c r="J15" s="131">
        <f>SUM(J4:J14)</f>
        <v>4342</v>
      </c>
    </row>
    <row r="16" spans="1:22" s="122" customFormat="1" ht="15.75" customHeight="1" x14ac:dyDescent="0.2">
      <c r="A16" s="121" t="s">
        <v>1869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s="122" customFormat="1" ht="15.75" customHeight="1" x14ac:dyDescent="0.2">
      <c r="A17" s="1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2.75" customHeight="1" x14ac:dyDescent="0.25"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5">
      <c r="A19" s="119" t="s">
        <v>1530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5"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s="22" customFormat="1" ht="19.5" customHeight="1" x14ac:dyDescent="0.2">
      <c r="A21" s="128" t="s">
        <v>241</v>
      </c>
      <c r="B21" s="281">
        <v>2012</v>
      </c>
      <c r="C21" s="281">
        <v>2013</v>
      </c>
      <c r="D21" s="281">
        <v>2014</v>
      </c>
      <c r="E21" s="281">
        <v>2015</v>
      </c>
      <c r="F21" s="281">
        <v>2016</v>
      </c>
      <c r="G21" s="281">
        <v>2017</v>
      </c>
      <c r="H21" s="281">
        <v>2018</v>
      </c>
      <c r="I21" s="281">
        <v>2019</v>
      </c>
      <c r="J21" s="429">
        <v>2020</v>
      </c>
    </row>
    <row r="22" spans="1:22" s="22" customFormat="1" ht="13.5" customHeight="1" x14ac:dyDescent="0.2">
      <c r="A22" s="51" t="s">
        <v>242</v>
      </c>
      <c r="B22" s="127">
        <v>1247</v>
      </c>
      <c r="C22" s="127">
        <v>1260</v>
      </c>
      <c r="D22" s="127">
        <v>1285</v>
      </c>
      <c r="E22" s="127">
        <v>1303</v>
      </c>
      <c r="F22" s="127">
        <v>1309</v>
      </c>
      <c r="G22" s="127">
        <v>1335</v>
      </c>
      <c r="H22" s="127">
        <v>1386</v>
      </c>
      <c r="I22" s="127">
        <v>1424</v>
      </c>
      <c r="J22" s="127">
        <v>1451</v>
      </c>
    </row>
    <row r="23" spans="1:22" s="22" customFormat="1" ht="13.5" customHeight="1" x14ac:dyDescent="0.2">
      <c r="A23" s="48" t="s">
        <v>243</v>
      </c>
      <c r="B23" s="48">
        <v>995</v>
      </c>
      <c r="C23" s="48">
        <v>977</v>
      </c>
      <c r="D23" s="48">
        <v>970</v>
      </c>
      <c r="E23" s="48">
        <v>961</v>
      </c>
      <c r="F23" s="48">
        <v>924</v>
      </c>
      <c r="G23" s="48">
        <v>911</v>
      </c>
      <c r="H23" s="48">
        <v>892</v>
      </c>
      <c r="I23" s="48">
        <v>864</v>
      </c>
      <c r="J23" s="48">
        <v>840</v>
      </c>
    </row>
    <row r="24" spans="1:22" s="22" customFormat="1" ht="13.5" customHeight="1" x14ac:dyDescent="0.2">
      <c r="A24" s="48" t="s">
        <v>244</v>
      </c>
      <c r="B24" s="125">
        <v>2103</v>
      </c>
      <c r="C24" s="125">
        <v>2061</v>
      </c>
      <c r="D24" s="48">
        <v>1965</v>
      </c>
      <c r="E24" s="125">
        <v>1951</v>
      </c>
      <c r="F24" s="125">
        <v>1943</v>
      </c>
      <c r="G24" s="125">
        <v>1916</v>
      </c>
      <c r="H24" s="125">
        <v>1916</v>
      </c>
      <c r="I24" s="125">
        <v>1935</v>
      </c>
      <c r="J24" s="125">
        <v>1911</v>
      </c>
    </row>
    <row r="25" spans="1:22" s="22" customFormat="1" ht="13.5" customHeight="1" x14ac:dyDescent="0.2">
      <c r="A25" s="48" t="s">
        <v>245</v>
      </c>
      <c r="B25" s="48">
        <v>128</v>
      </c>
      <c r="C25" s="48">
        <v>144</v>
      </c>
      <c r="D25" s="48">
        <v>139</v>
      </c>
      <c r="E25" s="48">
        <v>143</v>
      </c>
      <c r="F25" s="48">
        <v>134</v>
      </c>
      <c r="G25" s="48">
        <v>132</v>
      </c>
      <c r="H25" s="48">
        <v>130</v>
      </c>
      <c r="I25" s="48">
        <v>132</v>
      </c>
      <c r="J25" s="48">
        <v>140</v>
      </c>
    </row>
    <row r="26" spans="1:22" s="22" customFormat="1" ht="13.5" customHeight="1" x14ac:dyDescent="0.2">
      <c r="A26" s="230" t="s">
        <v>46</v>
      </c>
      <c r="B26" s="126">
        <v>4473</v>
      </c>
      <c r="C26" s="126">
        <v>4442</v>
      </c>
      <c r="D26" s="126">
        <v>4359</v>
      </c>
      <c r="E26" s="126">
        <v>4358</v>
      </c>
      <c r="F26" s="126">
        <v>4310</v>
      </c>
      <c r="G26" s="126">
        <f>SUM(G22:G25)</f>
        <v>4294</v>
      </c>
      <c r="H26" s="126">
        <f>SUM(H22:H25)</f>
        <v>4324</v>
      </c>
      <c r="I26" s="126">
        <f>SUM(I22:I25)</f>
        <v>4355</v>
      </c>
      <c r="J26" s="126">
        <f>SUM(J22:J25)</f>
        <v>4342</v>
      </c>
    </row>
    <row r="27" spans="1:22" s="122" customFormat="1" ht="15.75" customHeight="1" x14ac:dyDescent="0.2">
      <c r="A27" s="121" t="s">
        <v>1869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s="122" customFormat="1" ht="15.75" customHeight="1" x14ac:dyDescent="0.2"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2.75" customHeight="1" x14ac:dyDescent="0.25"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22" customFormat="1" ht="15" customHeight="1" x14ac:dyDescent="0.2">
      <c r="A30" s="1039" t="s">
        <v>1531</v>
      </c>
      <c r="B30" s="1039"/>
      <c r="C30" s="1039"/>
      <c r="D30" s="1039"/>
      <c r="E30" s="1039"/>
      <c r="F30" s="1039"/>
      <c r="G30" s="1039"/>
      <c r="H30" s="1039"/>
      <c r="I30" s="1039"/>
    </row>
    <row r="31" spans="1:22" s="22" customFormat="1" x14ac:dyDescent="0.2">
      <c r="A31" s="258"/>
      <c r="B31" s="258"/>
      <c r="C31" s="258"/>
      <c r="D31" s="258"/>
      <c r="E31" s="258"/>
    </row>
    <row r="32" spans="1:22" s="22" customFormat="1" ht="12.75" x14ac:dyDescent="0.2"/>
    <row r="33" spans="7:22" s="22" customFormat="1" ht="12.75" x14ac:dyDescent="0.2"/>
    <row r="34" spans="7:22" s="22" customFormat="1" ht="12.75" x14ac:dyDescent="0.2"/>
    <row r="35" spans="7:22" s="22" customFormat="1" ht="12.75" x14ac:dyDescent="0.2"/>
    <row r="36" spans="7:22" s="22" customFormat="1" ht="12.75" x14ac:dyDescent="0.2"/>
    <row r="37" spans="7:22" s="22" customFormat="1" ht="12.75" x14ac:dyDescent="0.2"/>
    <row r="38" spans="7:22" s="22" customFormat="1" ht="12.75" x14ac:dyDescent="0.2"/>
    <row r="39" spans="7:22" s="22" customFormat="1" ht="12.75" x14ac:dyDescent="0.2"/>
    <row r="40" spans="7:22" s="22" customFormat="1" ht="12.75" x14ac:dyDescent="0.2"/>
    <row r="41" spans="7:22" s="22" customFormat="1" ht="12.75" x14ac:dyDescent="0.2"/>
    <row r="42" spans="7:22" s="22" customFormat="1" ht="12.75" x14ac:dyDescent="0.2"/>
    <row r="43" spans="7:22" x14ac:dyDescent="0.25"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7:22" x14ac:dyDescent="0.25"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7:22" x14ac:dyDescent="0.25"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7:22" x14ac:dyDescent="0.25"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7:22" x14ac:dyDescent="0.25"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7:22" x14ac:dyDescent="0.25"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0:22" x14ac:dyDescent="0.25"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0:22" x14ac:dyDescent="0.25"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0:22" x14ac:dyDescent="0.25"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</sheetData>
  <mergeCells count="1">
    <mergeCell ref="A30:I30"/>
  </mergeCells>
  <pageMargins left="0.7" right="0.7" top="0.75" bottom="0.75" header="0.3" footer="0.3"/>
  <pageSetup paperSize="9" orientation="portrait" r:id="rId1"/>
  <ignoredErrors>
    <ignoredError sqref="I15:J15 G26:J26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35"/>
  <sheetViews>
    <sheetView topLeftCell="A16" workbookViewId="0">
      <selection activeCell="A20" sqref="A20:G20"/>
    </sheetView>
  </sheetViews>
  <sheetFormatPr defaultColWidth="8.85546875" defaultRowHeight="12.75" x14ac:dyDescent="0.2"/>
  <cols>
    <col min="1" max="1" width="14.28515625" style="674" customWidth="1"/>
    <col min="2" max="5" width="12.140625" style="674" customWidth="1"/>
    <col min="6" max="7" width="8.85546875" style="674"/>
    <col min="8" max="8" width="6.28515625" style="674" customWidth="1"/>
    <col min="9" max="16384" width="8.85546875" style="674"/>
  </cols>
  <sheetData>
    <row r="1" spans="1:8" s="675" customFormat="1" ht="30.75" customHeight="1" x14ac:dyDescent="0.2">
      <c r="A1" s="1040" t="s">
        <v>1532</v>
      </c>
      <c r="B1" s="1040"/>
      <c r="C1" s="1040"/>
      <c r="D1" s="1040"/>
      <c r="E1" s="1040"/>
      <c r="F1" s="1040"/>
      <c r="G1" s="1040"/>
      <c r="H1" s="1040"/>
    </row>
    <row r="3" spans="1:8" ht="19.899999999999999" customHeight="1" x14ac:dyDescent="0.2">
      <c r="A3" s="128" t="s">
        <v>1512</v>
      </c>
      <c r="B3" s="429">
        <v>2019</v>
      </c>
      <c r="C3" s="429" t="s">
        <v>1095</v>
      </c>
      <c r="D3" s="429">
        <v>2020</v>
      </c>
      <c r="E3" s="429" t="s">
        <v>1095</v>
      </c>
    </row>
    <row r="4" spans="1:8" x14ac:dyDescent="0.2">
      <c r="A4" s="51" t="s">
        <v>1513</v>
      </c>
      <c r="B4" s="127">
        <v>10</v>
      </c>
      <c r="C4" s="718">
        <f>B4/B$10*100</f>
        <v>0.1321178491214163</v>
      </c>
      <c r="D4" s="127">
        <v>10</v>
      </c>
      <c r="E4" s="718">
        <f>D4/D$10*100</f>
        <v>0.13259082471492972</v>
      </c>
    </row>
    <row r="5" spans="1:8" x14ac:dyDescent="0.2">
      <c r="A5" s="48" t="s">
        <v>1514</v>
      </c>
      <c r="B5" s="48">
        <v>1</v>
      </c>
      <c r="C5" s="718">
        <f t="shared" ref="C5:E10" si="0">B5/B$10*100</f>
        <v>1.321178491214163E-2</v>
      </c>
      <c r="D5" s="48">
        <v>1</v>
      </c>
      <c r="E5" s="718">
        <f t="shared" si="0"/>
        <v>1.3259082471492973E-2</v>
      </c>
    </row>
    <row r="6" spans="1:8" x14ac:dyDescent="0.2">
      <c r="A6" s="48" t="s">
        <v>1515</v>
      </c>
      <c r="B6" s="125">
        <v>237</v>
      </c>
      <c r="C6" s="718">
        <f t="shared" si="0"/>
        <v>3.1311930241775663</v>
      </c>
      <c r="D6" s="125">
        <v>239</v>
      </c>
      <c r="E6" s="718">
        <f t="shared" si="0"/>
        <v>3.1689207106868205</v>
      </c>
    </row>
    <row r="7" spans="1:8" x14ac:dyDescent="0.2">
      <c r="A7" s="48" t="s">
        <v>1516</v>
      </c>
      <c r="B7" s="48">
        <v>2616</v>
      </c>
      <c r="C7" s="718">
        <f t="shared" si="0"/>
        <v>34.562029330162503</v>
      </c>
      <c r="D7" s="48">
        <v>2470</v>
      </c>
      <c r="E7" s="718">
        <f t="shared" si="0"/>
        <v>32.74993370458764</v>
      </c>
    </row>
    <row r="8" spans="1:8" x14ac:dyDescent="0.2">
      <c r="A8" s="48" t="s">
        <v>1517</v>
      </c>
      <c r="B8" s="125">
        <v>3718</v>
      </c>
      <c r="C8" s="718">
        <f t="shared" si="0"/>
        <v>49.121416303342578</v>
      </c>
      <c r="D8" s="125">
        <v>3809</v>
      </c>
      <c r="E8" s="718">
        <f t="shared" si="0"/>
        <v>50.503845133916734</v>
      </c>
    </row>
    <row r="9" spans="1:8" x14ac:dyDescent="0.2">
      <c r="A9" s="51" t="s">
        <v>1518</v>
      </c>
      <c r="B9" s="127">
        <v>987</v>
      </c>
      <c r="C9" s="718">
        <f t="shared" si="0"/>
        <v>13.04003170828379</v>
      </c>
      <c r="D9" s="127">
        <v>1013</v>
      </c>
      <c r="E9" s="718">
        <f t="shared" si="0"/>
        <v>13.431450543622381</v>
      </c>
    </row>
    <row r="10" spans="1:8" s="675" customFormat="1" x14ac:dyDescent="0.2">
      <c r="A10" s="230" t="s">
        <v>494</v>
      </c>
      <c r="B10" s="126">
        <v>7569</v>
      </c>
      <c r="C10" s="719">
        <f t="shared" si="0"/>
        <v>100</v>
      </c>
      <c r="D10" s="126">
        <v>7542</v>
      </c>
      <c r="E10" s="719">
        <f t="shared" si="0"/>
        <v>100</v>
      </c>
    </row>
    <row r="28" spans="1:8" ht="27.75" customHeight="1" x14ac:dyDescent="0.2">
      <c r="A28" s="1040" t="s">
        <v>1557</v>
      </c>
      <c r="B28" s="1040"/>
      <c r="C28" s="1040"/>
      <c r="D28" s="1040"/>
      <c r="E28" s="1040"/>
      <c r="F28" s="1040"/>
      <c r="G28" s="1040"/>
      <c r="H28" s="1040"/>
    </row>
    <row r="30" spans="1:8" ht="19.899999999999999" customHeight="1" x14ac:dyDescent="0.2">
      <c r="A30" s="128" t="s">
        <v>1519</v>
      </c>
      <c r="B30" s="429">
        <v>2019</v>
      </c>
      <c r="C30" s="429" t="s">
        <v>1095</v>
      </c>
      <c r="D30" s="429">
        <v>2020</v>
      </c>
      <c r="E30" s="429" t="s">
        <v>1095</v>
      </c>
    </row>
    <row r="31" spans="1:8" x14ac:dyDescent="0.2">
      <c r="A31" s="51" t="s">
        <v>1520</v>
      </c>
      <c r="B31" s="127">
        <v>221</v>
      </c>
      <c r="C31" s="718">
        <f>B31/B$35*100</f>
        <v>2.9198044655833</v>
      </c>
      <c r="D31" s="127">
        <v>234</v>
      </c>
      <c r="E31" s="718">
        <f>D31/D$35*100</f>
        <v>3.1026252983293556</v>
      </c>
    </row>
    <row r="32" spans="1:8" x14ac:dyDescent="0.2">
      <c r="A32" s="48" t="s">
        <v>1521</v>
      </c>
      <c r="B32" s="48">
        <v>766</v>
      </c>
      <c r="C32" s="718">
        <f>B32/B$35*100</f>
        <v>10.120227242700489</v>
      </c>
      <c r="D32" s="48">
        <v>794</v>
      </c>
      <c r="E32" s="718">
        <f>D32/D$35*100</f>
        <v>10.527711482365421</v>
      </c>
    </row>
    <row r="33" spans="1:5" x14ac:dyDescent="0.2">
      <c r="A33" s="48" t="s">
        <v>1522</v>
      </c>
      <c r="B33" s="125">
        <v>6566</v>
      </c>
      <c r="C33" s="718">
        <f>B33/B$35*100</f>
        <v>86.748579733121943</v>
      </c>
      <c r="D33" s="125">
        <v>6498</v>
      </c>
      <c r="E33" s="718">
        <f>D33/D$35*100</f>
        <v>86.157517899761331</v>
      </c>
    </row>
    <row r="34" spans="1:5" x14ac:dyDescent="0.2">
      <c r="A34" s="48" t="s">
        <v>1523</v>
      </c>
      <c r="B34" s="48">
        <v>16</v>
      </c>
      <c r="C34" s="718">
        <f>B34/B$35*100</f>
        <v>0.21138855859426608</v>
      </c>
      <c r="D34" s="48">
        <v>16</v>
      </c>
      <c r="E34" s="718">
        <f>D34/D$35*100</f>
        <v>0.21214531954388757</v>
      </c>
    </row>
    <row r="35" spans="1:5" s="675" customFormat="1" x14ac:dyDescent="0.2">
      <c r="A35" s="230" t="s">
        <v>494</v>
      </c>
      <c r="B35" s="126">
        <v>7569</v>
      </c>
      <c r="C35" s="719">
        <f>B35/B$35*100</f>
        <v>100</v>
      </c>
      <c r="D35" s="126">
        <v>7542</v>
      </c>
      <c r="E35" s="719">
        <f>D35/D$35*100</f>
        <v>100</v>
      </c>
    </row>
  </sheetData>
  <mergeCells count="2">
    <mergeCell ref="A1:H1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36"/>
  <sheetViews>
    <sheetView topLeftCell="A2" zoomScaleNormal="100" workbookViewId="0">
      <selection activeCell="A20" sqref="A20:G20"/>
    </sheetView>
  </sheetViews>
  <sheetFormatPr defaultColWidth="8.85546875" defaultRowHeight="12.75" x14ac:dyDescent="0.2"/>
  <cols>
    <col min="1" max="1" width="7.42578125" style="593" customWidth="1"/>
    <col min="2" max="2" width="6.28515625" style="593" customWidth="1"/>
    <col min="3" max="6" width="7.85546875" style="593" customWidth="1"/>
    <col min="7" max="7" width="10.42578125" style="593" customWidth="1"/>
    <col min="8" max="10" width="7.85546875" style="593" customWidth="1"/>
    <col min="11" max="11" width="9.28515625" style="593" customWidth="1"/>
    <col min="12" max="16384" width="8.85546875" style="593"/>
  </cols>
  <sheetData>
    <row r="1" spans="1:11" hidden="1" x14ac:dyDescent="0.2">
      <c r="A1" s="598" t="e">
        <f ca="1">DotStatQuery(C1)</f>
        <v>#NAME?</v>
      </c>
      <c r="B1" s="598"/>
      <c r="C1" s="598" t="s">
        <v>1349</v>
      </c>
    </row>
    <row r="2" spans="1:11" ht="30.75" customHeight="1" x14ac:dyDescent="0.2">
      <c r="A2" s="1043" t="s">
        <v>1871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4" spans="1:11" ht="15.75" customHeight="1" x14ac:dyDescent="0.2">
      <c r="A4" s="1044" t="s">
        <v>1340</v>
      </c>
      <c r="B4" s="1045"/>
      <c r="C4" s="998" t="s">
        <v>1341</v>
      </c>
      <c r="D4" s="998" t="s">
        <v>1341</v>
      </c>
      <c r="E4" s="998"/>
      <c r="F4" s="998" t="s">
        <v>1342</v>
      </c>
      <c r="G4" s="998" t="s">
        <v>1342</v>
      </c>
      <c r="H4" s="998"/>
      <c r="I4" s="998"/>
      <c r="J4" s="998"/>
      <c r="K4" s="998" t="s">
        <v>494</v>
      </c>
    </row>
    <row r="5" spans="1:11" ht="66" customHeight="1" x14ac:dyDescent="0.2">
      <c r="A5" s="1046"/>
      <c r="B5" s="1047"/>
      <c r="C5" s="998"/>
      <c r="D5" s="250" t="s">
        <v>1343</v>
      </c>
      <c r="E5" s="250" t="s">
        <v>1344</v>
      </c>
      <c r="F5" s="998"/>
      <c r="G5" s="250" t="s">
        <v>1706</v>
      </c>
      <c r="H5" s="250" t="s">
        <v>1355</v>
      </c>
      <c r="I5" s="250" t="s">
        <v>1356</v>
      </c>
      <c r="J5" s="250" t="s">
        <v>1348</v>
      </c>
      <c r="K5" s="998"/>
    </row>
    <row r="6" spans="1:11" ht="12.75" customHeight="1" x14ac:dyDescent="0.2">
      <c r="A6" s="1041" t="s">
        <v>1333</v>
      </c>
      <c r="B6" s="1042"/>
      <c r="C6" s="603">
        <v>568165</v>
      </c>
      <c r="D6" s="603">
        <v>517170</v>
      </c>
      <c r="E6" s="603">
        <v>50995</v>
      </c>
      <c r="F6" s="603">
        <v>495277</v>
      </c>
      <c r="G6" s="603">
        <v>283390</v>
      </c>
      <c r="H6" s="603">
        <v>76463</v>
      </c>
      <c r="I6" s="603">
        <v>81359</v>
      </c>
      <c r="J6" s="603">
        <v>54065</v>
      </c>
      <c r="K6" s="603">
        <v>1063442</v>
      </c>
    </row>
    <row r="7" spans="1:11" ht="12.75" customHeight="1" x14ac:dyDescent="0.2">
      <c r="A7" s="1041" t="s">
        <v>266</v>
      </c>
      <c r="B7" s="1042"/>
      <c r="C7" s="603">
        <v>248646</v>
      </c>
      <c r="D7" s="603">
        <v>228036</v>
      </c>
      <c r="E7" s="603">
        <v>20610</v>
      </c>
      <c r="F7" s="603">
        <v>217196</v>
      </c>
      <c r="G7" s="603">
        <v>124990</v>
      </c>
      <c r="H7" s="603">
        <v>33643</v>
      </c>
      <c r="I7" s="603">
        <v>35759</v>
      </c>
      <c r="J7" s="603">
        <v>22804</v>
      </c>
      <c r="K7" s="603">
        <v>465842</v>
      </c>
    </row>
    <row r="8" spans="1:11" ht="12.75" customHeight="1" x14ac:dyDescent="0.2">
      <c r="A8" s="1041" t="s">
        <v>267</v>
      </c>
      <c r="B8" s="1042"/>
      <c r="C8" s="603">
        <v>62927</v>
      </c>
      <c r="D8" s="603">
        <v>56791</v>
      </c>
      <c r="E8" s="603">
        <v>6136</v>
      </c>
      <c r="F8" s="603">
        <v>58702</v>
      </c>
      <c r="G8" s="603">
        <v>33127</v>
      </c>
      <c r="H8" s="603">
        <v>8730</v>
      </c>
      <c r="I8" s="603">
        <v>10325</v>
      </c>
      <c r="J8" s="603">
        <v>6520</v>
      </c>
      <c r="K8" s="603">
        <v>121629</v>
      </c>
    </row>
    <row r="9" spans="1:11" ht="12.75" customHeight="1" x14ac:dyDescent="0.2">
      <c r="A9" s="1041" t="s">
        <v>268</v>
      </c>
      <c r="B9" s="1042"/>
      <c r="C9" s="603">
        <v>106689</v>
      </c>
      <c r="D9" s="603">
        <v>94912</v>
      </c>
      <c r="E9" s="603">
        <v>11777</v>
      </c>
      <c r="F9" s="603">
        <v>99657</v>
      </c>
      <c r="G9" s="603">
        <v>58348</v>
      </c>
      <c r="H9" s="603">
        <v>14265</v>
      </c>
      <c r="I9" s="603">
        <v>14807</v>
      </c>
      <c r="J9" s="603">
        <v>12237</v>
      </c>
      <c r="K9" s="603">
        <v>206346</v>
      </c>
    </row>
    <row r="10" spans="1:11" ht="12.75" customHeight="1" x14ac:dyDescent="0.2">
      <c r="A10" s="1041" t="s">
        <v>31</v>
      </c>
      <c r="B10" s="1042"/>
      <c r="C10" s="603">
        <v>149903</v>
      </c>
      <c r="D10" s="603">
        <v>137431</v>
      </c>
      <c r="E10" s="603">
        <v>12472</v>
      </c>
      <c r="F10" s="603">
        <v>119722</v>
      </c>
      <c r="G10" s="603">
        <v>66925</v>
      </c>
      <c r="H10" s="603">
        <v>19825</v>
      </c>
      <c r="I10" s="603">
        <v>20468</v>
      </c>
      <c r="J10" s="603">
        <v>12504</v>
      </c>
      <c r="K10" s="603">
        <v>269625</v>
      </c>
    </row>
    <row r="11" spans="1:11" ht="26.25" customHeight="1" x14ac:dyDescent="0.2">
      <c r="A11" s="1041" t="s">
        <v>1705</v>
      </c>
      <c r="B11" s="1042"/>
      <c r="C11" s="603">
        <v>24920</v>
      </c>
      <c r="D11" s="603">
        <v>22289</v>
      </c>
      <c r="E11" s="603">
        <v>2631</v>
      </c>
      <c r="F11" s="603">
        <v>20294</v>
      </c>
      <c r="G11" s="603">
        <v>11429</v>
      </c>
      <c r="H11" s="603">
        <v>3320</v>
      </c>
      <c r="I11" s="603">
        <v>3120</v>
      </c>
      <c r="J11" s="603">
        <v>2425</v>
      </c>
      <c r="K11" s="603">
        <v>45214</v>
      </c>
    </row>
    <row r="13" spans="1:11" ht="30.75" customHeight="1" x14ac:dyDescent="0.25">
      <c r="A13" s="1049" t="s">
        <v>1872</v>
      </c>
      <c r="B13" s="1049"/>
      <c r="C13" s="1049"/>
      <c r="D13" s="1049"/>
      <c r="E13" s="1049"/>
      <c r="F13" s="1049"/>
      <c r="G13" s="1049"/>
      <c r="H13" s="1049"/>
      <c r="I13" s="1049"/>
      <c r="J13" s="1049"/>
      <c r="K13" s="1049"/>
    </row>
    <row r="14" spans="1:11" ht="15" x14ac:dyDescent="0.25">
      <c r="A14" s="368"/>
    </row>
    <row r="15" spans="1:11" ht="15.75" customHeight="1" x14ac:dyDescent="0.2">
      <c r="A15" s="998" t="s">
        <v>0</v>
      </c>
      <c r="B15" s="998" t="s">
        <v>1350</v>
      </c>
      <c r="C15" s="998" t="s">
        <v>1351</v>
      </c>
      <c r="D15" s="998" t="s">
        <v>1341</v>
      </c>
      <c r="E15" s="998"/>
      <c r="F15" s="998" t="s">
        <v>1354</v>
      </c>
      <c r="G15" s="998" t="s">
        <v>1342</v>
      </c>
      <c r="H15" s="998"/>
      <c r="I15" s="998"/>
      <c r="J15" s="998"/>
      <c r="K15" s="998" t="s">
        <v>494</v>
      </c>
    </row>
    <row r="16" spans="1:11" ht="66" customHeight="1" x14ac:dyDescent="0.2">
      <c r="A16" s="998"/>
      <c r="B16" s="998"/>
      <c r="C16" s="998"/>
      <c r="D16" s="686" t="s">
        <v>1352</v>
      </c>
      <c r="E16" s="686" t="s">
        <v>1353</v>
      </c>
      <c r="F16" s="998"/>
      <c r="G16" s="810" t="s">
        <v>1706</v>
      </c>
      <c r="H16" s="686" t="s">
        <v>1355</v>
      </c>
      <c r="I16" s="686" t="s">
        <v>1356</v>
      </c>
      <c r="J16" s="686" t="s">
        <v>1348</v>
      </c>
      <c r="K16" s="998"/>
    </row>
    <row r="17" spans="1:11" ht="12.75" customHeight="1" x14ac:dyDescent="0.2">
      <c r="A17" s="1048">
        <v>2018</v>
      </c>
      <c r="B17" s="612" t="s">
        <v>146</v>
      </c>
      <c r="C17" s="603">
        <v>13303</v>
      </c>
      <c r="D17" s="603">
        <v>11961</v>
      </c>
      <c r="E17" s="603">
        <v>1342</v>
      </c>
      <c r="F17" s="603">
        <v>7976</v>
      </c>
      <c r="G17" s="603">
        <v>5111</v>
      </c>
      <c r="H17" s="603">
        <v>1621</v>
      </c>
      <c r="I17" s="603">
        <v>156</v>
      </c>
      <c r="J17" s="603">
        <v>1088</v>
      </c>
      <c r="K17" s="603">
        <v>21279</v>
      </c>
    </row>
    <row r="18" spans="1:11" ht="12.75" customHeight="1" x14ac:dyDescent="0.2">
      <c r="A18" s="1048"/>
      <c r="B18" s="612" t="s">
        <v>147</v>
      </c>
      <c r="C18" s="603">
        <v>11391</v>
      </c>
      <c r="D18" s="603">
        <v>9860</v>
      </c>
      <c r="E18" s="603">
        <v>1531</v>
      </c>
      <c r="F18" s="603">
        <v>12318</v>
      </c>
      <c r="G18" s="603">
        <v>6271</v>
      </c>
      <c r="H18" s="603">
        <v>1640</v>
      </c>
      <c r="I18" s="603">
        <v>3091</v>
      </c>
      <c r="J18" s="603">
        <v>1316</v>
      </c>
      <c r="K18" s="603">
        <v>23709</v>
      </c>
    </row>
    <row r="19" spans="1:11" ht="12.75" customHeight="1" x14ac:dyDescent="0.2">
      <c r="A19" s="1048"/>
      <c r="B19" s="612" t="s">
        <v>338</v>
      </c>
      <c r="C19" s="603">
        <v>24694</v>
      </c>
      <c r="D19" s="603">
        <v>21821</v>
      </c>
      <c r="E19" s="603">
        <v>2873</v>
      </c>
      <c r="F19" s="603">
        <v>20294</v>
      </c>
      <c r="G19" s="603">
        <v>11382</v>
      </c>
      <c r="H19" s="603">
        <v>3261</v>
      </c>
      <c r="I19" s="603">
        <v>3247</v>
      </c>
      <c r="J19" s="603">
        <v>2404</v>
      </c>
      <c r="K19" s="603">
        <v>44988</v>
      </c>
    </row>
    <row r="20" spans="1:11" ht="12.75" customHeight="1" x14ac:dyDescent="0.2">
      <c r="A20" s="1048">
        <v>2019</v>
      </c>
      <c r="B20" s="612" t="s">
        <v>146</v>
      </c>
      <c r="C20" s="603">
        <v>13328</v>
      </c>
      <c r="D20" s="603">
        <v>12193</v>
      </c>
      <c r="E20" s="603">
        <v>1135</v>
      </c>
      <c r="F20" s="603">
        <v>8049</v>
      </c>
      <c r="G20" s="603">
        <v>5142</v>
      </c>
      <c r="H20" s="603">
        <v>1645</v>
      </c>
      <c r="I20" s="603">
        <v>154</v>
      </c>
      <c r="J20" s="603">
        <v>1108</v>
      </c>
      <c r="K20" s="603">
        <v>21377</v>
      </c>
    </row>
    <row r="21" spans="1:11" ht="12.75" customHeight="1" x14ac:dyDescent="0.2">
      <c r="A21" s="1048"/>
      <c r="B21" s="612" t="s">
        <v>147</v>
      </c>
      <c r="C21" s="603">
        <v>11592</v>
      </c>
      <c r="D21" s="603">
        <v>10096</v>
      </c>
      <c r="E21" s="603">
        <v>1496</v>
      </c>
      <c r="F21" s="603">
        <v>12245</v>
      </c>
      <c r="G21" s="603">
        <v>6287</v>
      </c>
      <c r="H21" s="603">
        <v>1675</v>
      </c>
      <c r="I21" s="603">
        <v>2966</v>
      </c>
      <c r="J21" s="603">
        <v>1317</v>
      </c>
      <c r="K21" s="603">
        <v>23837</v>
      </c>
    </row>
    <row r="22" spans="1:11" ht="12.75" customHeight="1" x14ac:dyDescent="0.2">
      <c r="A22" s="1048"/>
      <c r="B22" s="612" t="s">
        <v>338</v>
      </c>
      <c r="C22" s="603">
        <v>24920</v>
      </c>
      <c r="D22" s="603">
        <v>22289</v>
      </c>
      <c r="E22" s="603">
        <v>2631</v>
      </c>
      <c r="F22" s="603">
        <v>20294</v>
      </c>
      <c r="G22" s="603">
        <v>11429</v>
      </c>
      <c r="H22" s="603">
        <v>3320</v>
      </c>
      <c r="I22" s="603">
        <v>3120</v>
      </c>
      <c r="J22" s="603">
        <v>2425</v>
      </c>
      <c r="K22" s="603">
        <v>45214</v>
      </c>
    </row>
    <row r="24" spans="1:11" ht="28.5" customHeight="1" x14ac:dyDescent="0.2">
      <c r="A24" s="1043" t="s">
        <v>1707</v>
      </c>
      <c r="B24" s="1043"/>
      <c r="C24" s="1043"/>
      <c r="D24" s="1043"/>
      <c r="E24" s="1043"/>
      <c r="F24" s="1043"/>
      <c r="G24" s="1043"/>
      <c r="H24" s="1043"/>
      <c r="I24" s="1043"/>
      <c r="J24" s="1043"/>
      <c r="K24" s="1043"/>
    </row>
    <row r="26" spans="1:11" ht="12.75" customHeight="1" x14ac:dyDescent="0.2">
      <c r="A26" s="1044" t="s">
        <v>1340</v>
      </c>
      <c r="B26" s="1045"/>
      <c r="C26" s="998" t="s">
        <v>1341</v>
      </c>
      <c r="D26" s="998" t="s">
        <v>1341</v>
      </c>
      <c r="E26" s="998"/>
      <c r="F26" s="998" t="s">
        <v>1342</v>
      </c>
      <c r="G26" s="998" t="s">
        <v>1342</v>
      </c>
      <c r="H26" s="998"/>
      <c r="I26" s="998"/>
      <c r="J26" s="998"/>
      <c r="K26" s="998" t="s">
        <v>148</v>
      </c>
    </row>
    <row r="27" spans="1:11" ht="66" customHeight="1" x14ac:dyDescent="0.2">
      <c r="A27" s="1046"/>
      <c r="B27" s="1047"/>
      <c r="C27" s="998"/>
      <c r="D27" s="810" t="s">
        <v>1343</v>
      </c>
      <c r="E27" s="810" t="s">
        <v>1344</v>
      </c>
      <c r="F27" s="998"/>
      <c r="G27" s="810" t="s">
        <v>1706</v>
      </c>
      <c r="H27" s="810" t="s">
        <v>1346</v>
      </c>
      <c r="I27" s="810" t="s">
        <v>1347</v>
      </c>
      <c r="J27" s="810" t="s">
        <v>1348</v>
      </c>
      <c r="K27" s="998"/>
    </row>
    <row r="28" spans="1:11" x14ac:dyDescent="0.2">
      <c r="A28" s="1041" t="s">
        <v>1333</v>
      </c>
      <c r="B28" s="1042"/>
      <c r="C28" s="603">
        <v>59624</v>
      </c>
      <c r="D28" s="603">
        <v>46520</v>
      </c>
      <c r="E28" s="603">
        <v>13104</v>
      </c>
      <c r="F28" s="603">
        <v>29041</v>
      </c>
      <c r="G28" s="603">
        <v>3989</v>
      </c>
      <c r="H28" s="603">
        <v>5070</v>
      </c>
      <c r="I28" s="603">
        <v>13719</v>
      </c>
      <c r="J28" s="603">
        <v>6263</v>
      </c>
      <c r="K28" s="603">
        <v>88665</v>
      </c>
    </row>
    <row r="29" spans="1:11" x14ac:dyDescent="0.2">
      <c r="A29" s="1041" t="s">
        <v>266</v>
      </c>
      <c r="B29" s="1042"/>
      <c r="C29" s="603">
        <v>21946</v>
      </c>
      <c r="D29" s="603">
        <v>17418</v>
      </c>
      <c r="E29" s="603">
        <v>4528</v>
      </c>
      <c r="F29" s="603">
        <v>10563</v>
      </c>
      <c r="G29" s="603">
        <v>1429</v>
      </c>
      <c r="H29" s="603">
        <v>1916</v>
      </c>
      <c r="I29" s="603">
        <v>5054</v>
      </c>
      <c r="J29" s="603">
        <v>2164</v>
      </c>
      <c r="K29" s="603">
        <v>32509</v>
      </c>
    </row>
    <row r="30" spans="1:11" x14ac:dyDescent="0.2">
      <c r="A30" s="1041" t="s">
        <v>267</v>
      </c>
      <c r="B30" s="1042"/>
      <c r="C30" s="603">
        <v>7785</v>
      </c>
      <c r="D30" s="603">
        <v>6274</v>
      </c>
      <c r="E30" s="603">
        <v>1511</v>
      </c>
      <c r="F30" s="603">
        <v>3857</v>
      </c>
      <c r="G30" s="603">
        <v>431</v>
      </c>
      <c r="H30" s="603">
        <v>636</v>
      </c>
      <c r="I30" s="603">
        <v>2065</v>
      </c>
      <c r="J30" s="603">
        <v>725</v>
      </c>
      <c r="K30" s="603">
        <v>11642</v>
      </c>
    </row>
    <row r="31" spans="1:11" x14ac:dyDescent="0.2">
      <c r="A31" s="1041" t="s">
        <v>268</v>
      </c>
      <c r="B31" s="1042"/>
      <c r="C31" s="603">
        <v>12139</v>
      </c>
      <c r="D31" s="603">
        <v>8929</v>
      </c>
      <c r="E31" s="603">
        <v>3210</v>
      </c>
      <c r="F31" s="603">
        <v>6148</v>
      </c>
      <c r="G31" s="603">
        <v>1033</v>
      </c>
      <c r="H31" s="603">
        <v>1029</v>
      </c>
      <c r="I31" s="603">
        <v>2522</v>
      </c>
      <c r="J31" s="603">
        <v>1564</v>
      </c>
      <c r="K31" s="603">
        <v>18287</v>
      </c>
    </row>
    <row r="32" spans="1:11" ht="12.75" customHeight="1" x14ac:dyDescent="0.2">
      <c r="A32" s="1041" t="s">
        <v>31</v>
      </c>
      <c r="B32" s="1042"/>
      <c r="C32" s="603">
        <v>17754</v>
      </c>
      <c r="D32" s="603">
        <v>13899</v>
      </c>
      <c r="E32" s="603">
        <v>3855</v>
      </c>
      <c r="F32" s="603">
        <v>8473</v>
      </c>
      <c r="G32" s="603">
        <v>1096</v>
      </c>
      <c r="H32" s="603">
        <v>1489</v>
      </c>
      <c r="I32" s="603">
        <v>4078</v>
      </c>
      <c r="J32" s="603">
        <v>1810</v>
      </c>
      <c r="K32" s="603">
        <v>26227</v>
      </c>
    </row>
    <row r="33" spans="1:11" ht="26.25" customHeight="1" x14ac:dyDescent="0.2">
      <c r="A33" s="1041" t="s">
        <v>1705</v>
      </c>
      <c r="B33" s="1042"/>
      <c r="C33" s="603">
        <v>4227</v>
      </c>
      <c r="D33" s="603">
        <v>3241</v>
      </c>
      <c r="E33" s="603">
        <v>986</v>
      </c>
      <c r="F33" s="603">
        <v>1779</v>
      </c>
      <c r="G33" s="603">
        <v>218</v>
      </c>
      <c r="H33" s="603">
        <v>360</v>
      </c>
      <c r="I33" s="603">
        <v>809</v>
      </c>
      <c r="J33" s="603">
        <v>392</v>
      </c>
      <c r="K33" s="603">
        <v>6006</v>
      </c>
    </row>
    <row r="34" spans="1:11" x14ac:dyDescent="0.2">
      <c r="A34" s="606" t="s">
        <v>1357</v>
      </c>
    </row>
    <row r="35" spans="1:11" x14ac:dyDescent="0.2">
      <c r="A35" s="606"/>
    </row>
    <row r="36" spans="1:11" x14ac:dyDescent="0.2">
      <c r="A36" s="606"/>
    </row>
  </sheetData>
  <mergeCells count="36">
    <mergeCell ref="A2:K2"/>
    <mergeCell ref="D15:E15"/>
    <mergeCell ref="G15:J15"/>
    <mergeCell ref="C15:C16"/>
    <mergeCell ref="B15:B16"/>
    <mergeCell ref="A15:A16"/>
    <mergeCell ref="F15:F16"/>
    <mergeCell ref="K15:K16"/>
    <mergeCell ref="A10:B10"/>
    <mergeCell ref="A11:B11"/>
    <mergeCell ref="C4:C5"/>
    <mergeCell ref="D4:E4"/>
    <mergeCell ref="F4:F5"/>
    <mergeCell ref="G4:J4"/>
    <mergeCell ref="K4:K5"/>
    <mergeCell ref="A17:A19"/>
    <mergeCell ref="A20:A22"/>
    <mergeCell ref="A4:B5"/>
    <mergeCell ref="A6:B6"/>
    <mergeCell ref="A7:B7"/>
    <mergeCell ref="A8:B8"/>
    <mergeCell ref="A9:B9"/>
    <mergeCell ref="A13:K13"/>
    <mergeCell ref="A30:B30"/>
    <mergeCell ref="A31:B31"/>
    <mergeCell ref="A32:B32"/>
    <mergeCell ref="A33:B33"/>
    <mergeCell ref="A24:K24"/>
    <mergeCell ref="K26:K27"/>
    <mergeCell ref="A26:B27"/>
    <mergeCell ref="A29:B29"/>
    <mergeCell ref="A28:B28"/>
    <mergeCell ref="C26:C27"/>
    <mergeCell ref="D26:E26"/>
    <mergeCell ref="F26:F27"/>
    <mergeCell ref="G26:J26"/>
  </mergeCells>
  <pageMargins left="0.74803149606299213" right="0.74803149606299213" top="1.5342519685039371" bottom="0.98425196850393704" header="0.51181102362204722" footer="0.51181102362204722"/>
  <pageSetup paperSize="9" scale="9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2956-0C20-4ECE-8F4B-0F466F1F05E8}">
  <dimension ref="A1:J26"/>
  <sheetViews>
    <sheetView workbookViewId="0">
      <selection activeCell="A20" sqref="A20:G20"/>
    </sheetView>
  </sheetViews>
  <sheetFormatPr defaultRowHeight="17.25" customHeight="1" x14ac:dyDescent="0.2"/>
  <cols>
    <col min="1" max="1" width="19.42578125" style="593" customWidth="1"/>
    <col min="2" max="10" width="7.7109375" style="593" customWidth="1"/>
    <col min="11" max="16384" width="9.140625" style="593"/>
  </cols>
  <sheetData>
    <row r="1" spans="1:10" ht="27" customHeight="1" x14ac:dyDescent="0.25">
      <c r="A1" s="1049" t="s">
        <v>1873</v>
      </c>
      <c r="B1" s="1049"/>
      <c r="C1" s="1049"/>
      <c r="D1" s="1049"/>
      <c r="E1" s="1049"/>
      <c r="F1" s="1049"/>
      <c r="G1" s="1049"/>
      <c r="H1" s="1049"/>
      <c r="I1" s="1049"/>
      <c r="J1" s="1049"/>
    </row>
    <row r="2" spans="1:10" ht="17.25" customHeight="1" x14ac:dyDescent="0.2">
      <c r="A2" s="812"/>
      <c r="B2" s="1050"/>
      <c r="C2" s="1050"/>
      <c r="D2" s="1050"/>
      <c r="E2" s="1050"/>
      <c r="F2" s="1050"/>
      <c r="G2" s="1050"/>
      <c r="H2" s="1050"/>
      <c r="I2" s="1050"/>
      <c r="J2" s="1050"/>
    </row>
    <row r="3" spans="1:10" s="700" customFormat="1" ht="29.25" customHeight="1" x14ac:dyDescent="0.2">
      <c r="A3" s="796" t="s">
        <v>1693</v>
      </c>
      <c r="B3" s="998" t="s">
        <v>1694</v>
      </c>
      <c r="C3" s="998"/>
      <c r="D3" s="998"/>
      <c r="E3" s="998" t="s">
        <v>1695</v>
      </c>
      <c r="F3" s="998"/>
      <c r="G3" s="998"/>
      <c r="H3" s="998" t="s">
        <v>1696</v>
      </c>
      <c r="I3" s="998"/>
      <c r="J3" s="998"/>
    </row>
    <row r="4" spans="1:10" s="700" customFormat="1" ht="27.75" customHeight="1" x14ac:dyDescent="0.2">
      <c r="A4" s="796" t="s">
        <v>1697</v>
      </c>
      <c r="B4" s="796" t="s">
        <v>1698</v>
      </c>
      <c r="C4" s="796" t="s">
        <v>1699</v>
      </c>
      <c r="D4" s="796" t="s">
        <v>338</v>
      </c>
      <c r="E4" s="796" t="s">
        <v>1698</v>
      </c>
      <c r="F4" s="796" t="s">
        <v>1699</v>
      </c>
      <c r="G4" s="796" t="s">
        <v>1696</v>
      </c>
      <c r="H4" s="796" t="s">
        <v>1698</v>
      </c>
      <c r="I4" s="796" t="s">
        <v>1699</v>
      </c>
      <c r="J4" s="796" t="s">
        <v>1696</v>
      </c>
    </row>
    <row r="5" spans="1:10" ht="15" customHeight="1" x14ac:dyDescent="0.2">
      <c r="A5" s="998" t="s">
        <v>494</v>
      </c>
      <c r="B5" s="998"/>
      <c r="C5" s="998"/>
      <c r="D5" s="998"/>
      <c r="E5" s="998"/>
      <c r="F5" s="998"/>
      <c r="G5" s="998"/>
      <c r="H5" s="998"/>
      <c r="I5" s="998"/>
      <c r="J5" s="998"/>
    </row>
    <row r="6" spans="1:10" ht="15" customHeight="1" x14ac:dyDescent="0.2">
      <c r="A6" s="51" t="s">
        <v>356</v>
      </c>
      <c r="B6" s="127">
        <v>198100</v>
      </c>
      <c r="C6" s="127">
        <v>114285</v>
      </c>
      <c r="D6" s="127">
        <v>312385</v>
      </c>
      <c r="E6" s="127">
        <v>255124</v>
      </c>
      <c r="F6" s="127">
        <v>65685</v>
      </c>
      <c r="G6" s="127">
        <v>320809</v>
      </c>
      <c r="H6" s="127">
        <v>453224</v>
      </c>
      <c r="I6" s="127">
        <v>179970</v>
      </c>
      <c r="J6" s="127">
        <v>633194</v>
      </c>
    </row>
    <row r="7" spans="1:10" ht="15" customHeight="1" x14ac:dyDescent="0.2">
      <c r="A7" s="48" t="s">
        <v>1700</v>
      </c>
      <c r="B7" s="125">
        <v>68569</v>
      </c>
      <c r="C7" s="127">
        <v>43333</v>
      </c>
      <c r="D7" s="125">
        <v>111902</v>
      </c>
      <c r="E7" s="127">
        <v>129418</v>
      </c>
      <c r="F7" s="125">
        <v>34185</v>
      </c>
      <c r="G7" s="125">
        <v>163603</v>
      </c>
      <c r="H7" s="127">
        <v>197987</v>
      </c>
      <c r="I7" s="125">
        <v>77518</v>
      </c>
      <c r="J7" s="127">
        <v>275505</v>
      </c>
    </row>
    <row r="8" spans="1:10" ht="15" customHeight="1" x14ac:dyDescent="0.2">
      <c r="A8" s="48" t="s">
        <v>1701</v>
      </c>
      <c r="B8" s="125">
        <v>19627</v>
      </c>
      <c r="C8" s="127">
        <v>11546</v>
      </c>
      <c r="D8" s="125">
        <v>31173</v>
      </c>
      <c r="E8" s="127">
        <v>30604</v>
      </c>
      <c r="F8" s="125">
        <v>8645</v>
      </c>
      <c r="G8" s="125">
        <v>39249</v>
      </c>
      <c r="H8" s="127">
        <v>50231</v>
      </c>
      <c r="I8" s="125">
        <v>20191</v>
      </c>
      <c r="J8" s="127">
        <v>70422</v>
      </c>
    </row>
    <row r="9" spans="1:10" ht="15" customHeight="1" x14ac:dyDescent="0.2">
      <c r="A9" s="48" t="s">
        <v>1702</v>
      </c>
      <c r="B9" s="125">
        <v>68333</v>
      </c>
      <c r="C9" s="127">
        <v>30060</v>
      </c>
      <c r="D9" s="125">
        <v>98393</v>
      </c>
      <c r="E9" s="127">
        <v>16493</v>
      </c>
      <c r="F9" s="125">
        <v>3508</v>
      </c>
      <c r="G9" s="125">
        <v>20001</v>
      </c>
      <c r="H9" s="127">
        <v>84826</v>
      </c>
      <c r="I9" s="125">
        <v>33568</v>
      </c>
      <c r="J9" s="127">
        <v>118394</v>
      </c>
    </row>
    <row r="10" spans="1:10" ht="15" customHeight="1" x14ac:dyDescent="0.2">
      <c r="A10" s="51" t="s">
        <v>1703</v>
      </c>
      <c r="B10" s="127">
        <v>41571</v>
      </c>
      <c r="C10" s="127">
        <v>29346</v>
      </c>
      <c r="D10" s="127">
        <v>70917</v>
      </c>
      <c r="E10" s="127">
        <v>78609</v>
      </c>
      <c r="F10" s="127">
        <v>19347</v>
      </c>
      <c r="G10" s="127">
        <v>97956</v>
      </c>
      <c r="H10" s="127">
        <v>120180</v>
      </c>
      <c r="I10" s="127">
        <v>48693</v>
      </c>
      <c r="J10" s="127">
        <v>168873</v>
      </c>
    </row>
    <row r="11" spans="1:10" ht="15" customHeight="1" x14ac:dyDescent="0.2">
      <c r="A11" s="48" t="s">
        <v>1704</v>
      </c>
      <c r="B11" s="125">
        <v>11017</v>
      </c>
      <c r="C11" s="127">
        <v>6697</v>
      </c>
      <c r="D11" s="125">
        <v>17714</v>
      </c>
      <c r="E11" s="127">
        <v>8669</v>
      </c>
      <c r="F11" s="125">
        <v>1006</v>
      </c>
      <c r="G11" s="125">
        <v>9675</v>
      </c>
      <c r="H11" s="127">
        <v>19686</v>
      </c>
      <c r="I11" s="125">
        <v>7703</v>
      </c>
      <c r="J11" s="127">
        <v>27389</v>
      </c>
    </row>
    <row r="12" spans="1:10" ht="15" customHeight="1" x14ac:dyDescent="0.2">
      <c r="A12" s="998" t="s">
        <v>152</v>
      </c>
      <c r="B12" s="998"/>
      <c r="C12" s="998"/>
      <c r="D12" s="998"/>
      <c r="E12" s="998"/>
      <c r="F12" s="998"/>
      <c r="G12" s="998"/>
      <c r="H12" s="998"/>
      <c r="I12" s="998"/>
      <c r="J12" s="998"/>
    </row>
    <row r="13" spans="1:10" ht="15" customHeight="1" x14ac:dyDescent="0.2">
      <c r="A13" s="48" t="s">
        <v>356</v>
      </c>
      <c r="B13" s="127">
        <v>94305</v>
      </c>
      <c r="C13" s="127">
        <v>56948</v>
      </c>
      <c r="D13" s="127">
        <v>151253</v>
      </c>
      <c r="E13" s="127">
        <v>109899</v>
      </c>
      <c r="F13" s="127">
        <v>33026</v>
      </c>
      <c r="G13" s="127">
        <v>142925</v>
      </c>
      <c r="H13" s="127">
        <v>204204</v>
      </c>
      <c r="I13" s="127">
        <v>89974</v>
      </c>
      <c r="J13" s="127">
        <v>294178</v>
      </c>
    </row>
    <row r="14" spans="1:10" ht="15" customHeight="1" x14ac:dyDescent="0.2">
      <c r="A14" s="48" t="s">
        <v>1700</v>
      </c>
      <c r="B14" s="125">
        <v>33275</v>
      </c>
      <c r="C14" s="127">
        <v>21826</v>
      </c>
      <c r="D14" s="125">
        <v>55101</v>
      </c>
      <c r="E14" s="127">
        <v>56192</v>
      </c>
      <c r="F14" s="125">
        <v>17220</v>
      </c>
      <c r="G14" s="125">
        <v>73412</v>
      </c>
      <c r="H14" s="127">
        <v>89467</v>
      </c>
      <c r="I14" s="125">
        <v>39046</v>
      </c>
      <c r="J14" s="127">
        <v>128513</v>
      </c>
    </row>
    <row r="15" spans="1:10" ht="15" customHeight="1" x14ac:dyDescent="0.2">
      <c r="A15" s="48" t="s">
        <v>1701</v>
      </c>
      <c r="B15" s="125">
        <v>8587</v>
      </c>
      <c r="C15" s="127">
        <v>5702</v>
      </c>
      <c r="D15" s="125">
        <v>14289</v>
      </c>
      <c r="E15" s="127">
        <v>13144</v>
      </c>
      <c r="F15" s="125">
        <v>4225</v>
      </c>
      <c r="G15" s="125">
        <v>17369</v>
      </c>
      <c r="H15" s="127">
        <v>21731</v>
      </c>
      <c r="I15" s="125">
        <v>9927</v>
      </c>
      <c r="J15" s="127">
        <v>31658</v>
      </c>
    </row>
    <row r="16" spans="1:10" ht="15" customHeight="1" x14ac:dyDescent="0.2">
      <c r="A16" s="51" t="s">
        <v>1702</v>
      </c>
      <c r="B16" s="125">
        <v>32940</v>
      </c>
      <c r="C16" s="127">
        <v>15043</v>
      </c>
      <c r="D16" s="125">
        <v>47983</v>
      </c>
      <c r="E16" s="127">
        <v>6859</v>
      </c>
      <c r="F16" s="125">
        <v>1812</v>
      </c>
      <c r="G16" s="125">
        <v>8671</v>
      </c>
      <c r="H16" s="127">
        <v>39799</v>
      </c>
      <c r="I16" s="125">
        <v>16855</v>
      </c>
      <c r="J16" s="127">
        <v>56654</v>
      </c>
    </row>
    <row r="17" spans="1:10" ht="15" customHeight="1" x14ac:dyDescent="0.2">
      <c r="A17" s="48" t="s">
        <v>1703</v>
      </c>
      <c r="B17" s="127">
        <v>19503</v>
      </c>
      <c r="C17" s="127">
        <v>14377</v>
      </c>
      <c r="D17" s="127">
        <v>33880</v>
      </c>
      <c r="E17" s="127">
        <v>33704</v>
      </c>
      <c r="F17" s="127">
        <v>9769</v>
      </c>
      <c r="G17" s="127">
        <v>43473</v>
      </c>
      <c r="H17" s="127">
        <v>53207</v>
      </c>
      <c r="I17" s="127">
        <v>24146</v>
      </c>
      <c r="J17" s="127">
        <v>77353</v>
      </c>
    </row>
    <row r="18" spans="1:10" ht="15" customHeight="1" x14ac:dyDescent="0.2">
      <c r="A18" s="51" t="s">
        <v>1704</v>
      </c>
      <c r="B18" s="125">
        <v>5624</v>
      </c>
      <c r="C18" s="127">
        <v>3241</v>
      </c>
      <c r="D18" s="125">
        <v>8865</v>
      </c>
      <c r="E18" s="127">
        <v>3388</v>
      </c>
      <c r="F18" s="125">
        <v>521</v>
      </c>
      <c r="G18" s="125">
        <v>3909</v>
      </c>
      <c r="H18" s="127">
        <v>9012</v>
      </c>
      <c r="I18" s="125">
        <v>3762</v>
      </c>
      <c r="J18" s="127">
        <v>12774</v>
      </c>
    </row>
    <row r="19" spans="1:10" ht="15" customHeight="1" x14ac:dyDescent="0.2">
      <c r="A19" s="998" t="s">
        <v>1198</v>
      </c>
      <c r="B19" s="998"/>
      <c r="C19" s="998"/>
      <c r="D19" s="998"/>
      <c r="E19" s="998"/>
      <c r="F19" s="998"/>
      <c r="G19" s="998"/>
      <c r="H19" s="998"/>
      <c r="I19" s="998"/>
      <c r="J19" s="998"/>
    </row>
    <row r="20" spans="1:10" ht="15" customHeight="1" x14ac:dyDescent="0.2">
      <c r="A20" s="51" t="s">
        <v>356</v>
      </c>
      <c r="B20" s="127">
        <v>103795</v>
      </c>
      <c r="C20" s="127">
        <v>57337</v>
      </c>
      <c r="D20" s="127">
        <v>161132</v>
      </c>
      <c r="E20" s="127">
        <v>145225</v>
      </c>
      <c r="F20" s="127">
        <v>32659</v>
      </c>
      <c r="G20" s="127">
        <v>177884</v>
      </c>
      <c r="H20" s="127">
        <v>249020</v>
      </c>
      <c r="I20" s="127">
        <v>89996</v>
      </c>
      <c r="J20" s="127">
        <v>339016</v>
      </c>
    </row>
    <row r="21" spans="1:10" ht="15" customHeight="1" x14ac:dyDescent="0.2">
      <c r="A21" s="48" t="s">
        <v>1700</v>
      </c>
      <c r="B21" s="125">
        <v>35294</v>
      </c>
      <c r="C21" s="127">
        <v>21507</v>
      </c>
      <c r="D21" s="125">
        <v>56801</v>
      </c>
      <c r="E21" s="127">
        <v>73226</v>
      </c>
      <c r="F21" s="125">
        <v>16965</v>
      </c>
      <c r="G21" s="125">
        <v>90191</v>
      </c>
      <c r="H21" s="127">
        <v>108520</v>
      </c>
      <c r="I21" s="125">
        <v>38472</v>
      </c>
      <c r="J21" s="127">
        <v>146992</v>
      </c>
    </row>
    <row r="22" spans="1:10" ht="15" customHeight="1" x14ac:dyDescent="0.2">
      <c r="A22" s="48" t="s">
        <v>1701</v>
      </c>
      <c r="B22" s="125">
        <v>11040</v>
      </c>
      <c r="C22" s="127">
        <v>5844</v>
      </c>
      <c r="D22" s="125">
        <v>16884</v>
      </c>
      <c r="E22" s="127">
        <v>17460</v>
      </c>
      <c r="F22" s="125">
        <v>4420</v>
      </c>
      <c r="G22" s="125">
        <v>21880</v>
      </c>
      <c r="H22" s="127">
        <v>28500</v>
      </c>
      <c r="I22" s="125">
        <v>10264</v>
      </c>
      <c r="J22" s="127">
        <v>38764</v>
      </c>
    </row>
    <row r="23" spans="1:10" ht="15" customHeight="1" x14ac:dyDescent="0.2">
      <c r="A23" s="48" t="s">
        <v>1702</v>
      </c>
      <c r="B23" s="125">
        <v>35393</v>
      </c>
      <c r="C23" s="127">
        <v>15017</v>
      </c>
      <c r="D23" s="125">
        <v>50410</v>
      </c>
      <c r="E23" s="127">
        <v>9634</v>
      </c>
      <c r="F23" s="125">
        <v>1696</v>
      </c>
      <c r="G23" s="125">
        <v>11330</v>
      </c>
      <c r="H23" s="127">
        <v>45027</v>
      </c>
      <c r="I23" s="125">
        <v>16713</v>
      </c>
      <c r="J23" s="127">
        <v>61740</v>
      </c>
    </row>
    <row r="24" spans="1:10" ht="15" customHeight="1" x14ac:dyDescent="0.2">
      <c r="A24" s="51" t="s">
        <v>1703</v>
      </c>
      <c r="B24" s="127">
        <v>22068</v>
      </c>
      <c r="C24" s="127">
        <v>14969</v>
      </c>
      <c r="D24" s="127">
        <v>37037</v>
      </c>
      <c r="E24" s="127">
        <v>44905</v>
      </c>
      <c r="F24" s="127">
        <v>9578</v>
      </c>
      <c r="G24" s="127">
        <v>54483</v>
      </c>
      <c r="H24" s="127">
        <v>66973</v>
      </c>
      <c r="I24" s="127">
        <v>24547</v>
      </c>
      <c r="J24" s="127">
        <v>91520</v>
      </c>
    </row>
    <row r="25" spans="1:10" ht="15" customHeight="1" x14ac:dyDescent="0.2">
      <c r="A25" s="48" t="s">
        <v>1704</v>
      </c>
      <c r="B25" s="125">
        <v>5393</v>
      </c>
      <c r="C25" s="127">
        <v>3456</v>
      </c>
      <c r="D25" s="125">
        <v>8849</v>
      </c>
      <c r="E25" s="127">
        <v>5281</v>
      </c>
      <c r="F25" s="125">
        <v>485</v>
      </c>
      <c r="G25" s="125">
        <v>5766</v>
      </c>
      <c r="H25" s="127">
        <v>10674</v>
      </c>
      <c r="I25" s="125">
        <v>3941</v>
      </c>
      <c r="J25" s="127">
        <v>14615</v>
      </c>
    </row>
    <row r="26" spans="1:10" ht="17.25" customHeight="1" x14ac:dyDescent="0.2">
      <c r="A26" s="606" t="s">
        <v>1357</v>
      </c>
    </row>
  </sheetData>
  <mergeCells count="8">
    <mergeCell ref="A12:J12"/>
    <mergeCell ref="A19:J19"/>
    <mergeCell ref="A1:J1"/>
    <mergeCell ref="B2:J2"/>
    <mergeCell ref="B3:D3"/>
    <mergeCell ref="E3:G3"/>
    <mergeCell ref="H3:J3"/>
    <mergeCell ref="A5:J5"/>
  </mergeCells>
  <pageMargins left="0.75" right="0.75" top="1.55" bottom="1" header="0.5" footer="0.5"/>
  <pageSetup paperSize="9" scale="9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T189"/>
  <sheetViews>
    <sheetView topLeftCell="A42" workbookViewId="0">
      <selection activeCell="A20" sqref="A20:G20"/>
    </sheetView>
  </sheetViews>
  <sheetFormatPr defaultColWidth="9.140625" defaultRowHeight="12.75" x14ac:dyDescent="0.2"/>
  <cols>
    <col min="1" max="1" width="4" style="1" customWidth="1"/>
    <col min="2" max="2" width="25.28515625" style="1" customWidth="1"/>
    <col min="3" max="8" width="10.5703125" style="1" customWidth="1"/>
    <col min="9" max="11" width="9.140625" style="1"/>
    <col min="12" max="12" width="40.85546875" style="1" customWidth="1"/>
    <col min="13" max="22" width="9.140625" style="1"/>
    <col min="25" max="44" width="9.140625" style="1"/>
    <col min="47" max="16384" width="9.140625" style="1"/>
  </cols>
  <sheetData>
    <row r="1" spans="1:9" ht="29.25" customHeight="1" x14ac:dyDescent="0.25">
      <c r="A1" s="974" t="s">
        <v>1874</v>
      </c>
      <c r="B1" s="974"/>
      <c r="C1" s="974"/>
      <c r="D1" s="974"/>
      <c r="E1" s="974"/>
      <c r="F1" s="974"/>
      <c r="G1" s="974"/>
      <c r="H1" s="974"/>
    </row>
    <row r="2" spans="1:9" x14ac:dyDescent="0.2">
      <c r="A2" s="43"/>
      <c r="B2" s="43"/>
    </row>
    <row r="3" spans="1:9" x14ac:dyDescent="0.2">
      <c r="A3" s="1052"/>
      <c r="B3" s="1052"/>
      <c r="C3" s="1052" t="s">
        <v>1089</v>
      </c>
      <c r="D3" s="1052"/>
      <c r="E3" s="1052"/>
      <c r="F3" s="1052"/>
      <c r="G3" s="1052"/>
      <c r="H3" s="1052"/>
    </row>
    <row r="4" spans="1:9" x14ac:dyDescent="0.2">
      <c r="A4" s="1052"/>
      <c r="B4" s="1052"/>
      <c r="C4" s="96">
        <v>2014</v>
      </c>
      <c r="D4" s="96">
        <v>2015</v>
      </c>
      <c r="E4" s="96">
        <v>2016</v>
      </c>
      <c r="F4" s="96">
        <v>2017</v>
      </c>
      <c r="G4" s="96">
        <v>2018</v>
      </c>
      <c r="H4" s="96">
        <v>2019</v>
      </c>
    </row>
    <row r="5" spans="1:9" ht="12.75" customHeight="1" x14ac:dyDescent="0.2">
      <c r="A5" s="286" t="s">
        <v>602</v>
      </c>
      <c r="B5" s="283"/>
      <c r="C5" s="244">
        <v>37882</v>
      </c>
      <c r="D5" s="244">
        <v>37714</v>
      </c>
      <c r="E5" s="244">
        <v>37861</v>
      </c>
      <c r="F5" s="244">
        <v>38757</v>
      </c>
      <c r="G5" s="244">
        <v>38846</v>
      </c>
      <c r="H5" s="244">
        <v>39166</v>
      </c>
      <c r="I5" s="3"/>
    </row>
    <row r="6" spans="1:9" ht="12.75" customHeight="1" x14ac:dyDescent="0.2">
      <c r="A6" s="284" t="s">
        <v>603</v>
      </c>
      <c r="B6" s="98"/>
      <c r="C6" s="99">
        <v>18857</v>
      </c>
      <c r="D6" s="99">
        <v>18725</v>
      </c>
      <c r="E6" s="99">
        <v>18838</v>
      </c>
      <c r="F6" s="99">
        <v>19008</v>
      </c>
      <c r="G6" s="99">
        <v>19011</v>
      </c>
      <c r="H6" s="99">
        <v>19233</v>
      </c>
    </row>
    <row r="7" spans="1:9" ht="12.75" customHeight="1" x14ac:dyDescent="0.2">
      <c r="A7" s="284" t="s">
        <v>1019</v>
      </c>
      <c r="B7" s="98"/>
      <c r="C7" s="99">
        <v>19610</v>
      </c>
      <c r="D7" s="99">
        <v>19805</v>
      </c>
      <c r="E7" s="99">
        <v>20036</v>
      </c>
      <c r="F7" s="99">
        <v>21149</v>
      </c>
      <c r="G7" s="99">
        <v>21566</v>
      </c>
      <c r="H7" s="99">
        <v>21916</v>
      </c>
    </row>
    <row r="8" spans="1:9" ht="12.75" customHeight="1" x14ac:dyDescent="0.2">
      <c r="A8" s="284" t="s">
        <v>1020</v>
      </c>
      <c r="B8" s="98"/>
      <c r="C8" s="99">
        <v>14439</v>
      </c>
      <c r="D8" s="99">
        <v>14408</v>
      </c>
      <c r="E8" s="99">
        <v>14241</v>
      </c>
      <c r="F8" s="99">
        <v>14208</v>
      </c>
      <c r="G8" s="99">
        <v>14164</v>
      </c>
      <c r="H8" s="99">
        <v>14210</v>
      </c>
    </row>
    <row r="9" spans="1:9" ht="12.75" customHeight="1" x14ac:dyDescent="0.2">
      <c r="A9" s="284" t="s">
        <v>1021</v>
      </c>
      <c r="B9" s="98"/>
      <c r="C9" s="99">
        <v>1222</v>
      </c>
      <c r="D9" s="99">
        <v>1141</v>
      </c>
      <c r="E9" s="99">
        <v>1069</v>
      </c>
      <c r="F9" s="99">
        <v>1052</v>
      </c>
      <c r="G9" s="99">
        <v>1047</v>
      </c>
      <c r="H9" s="99">
        <v>691</v>
      </c>
    </row>
    <row r="10" spans="1:9" ht="12.75" customHeight="1" x14ac:dyDescent="0.2">
      <c r="A10" s="284" t="s">
        <v>1671</v>
      </c>
      <c r="B10" s="98"/>
      <c r="C10" s="57">
        <v>164</v>
      </c>
      <c r="D10" s="57">
        <v>143</v>
      </c>
      <c r="E10" s="57">
        <v>138</v>
      </c>
      <c r="F10" s="57">
        <v>146</v>
      </c>
      <c r="G10" s="57">
        <v>142</v>
      </c>
      <c r="H10" s="57">
        <v>135</v>
      </c>
    </row>
    <row r="11" spans="1:9" ht="12.75" customHeight="1" x14ac:dyDescent="0.2">
      <c r="A11" s="284" t="s">
        <v>1672</v>
      </c>
      <c r="B11" s="98"/>
      <c r="C11" s="99">
        <v>1021</v>
      </c>
      <c r="D11" s="57">
        <v>931</v>
      </c>
      <c r="E11" s="57">
        <v>890</v>
      </c>
      <c r="F11" s="57">
        <v>785</v>
      </c>
      <c r="G11" s="57">
        <v>923</v>
      </c>
      <c r="H11" s="57">
        <v>700</v>
      </c>
    </row>
    <row r="12" spans="1:9" ht="12.75" customHeight="1" x14ac:dyDescent="0.2">
      <c r="A12" s="284" t="s">
        <v>1022</v>
      </c>
      <c r="B12" s="98"/>
      <c r="C12" s="99">
        <v>1890</v>
      </c>
      <c r="D12" s="99">
        <v>1823</v>
      </c>
      <c r="E12" s="99">
        <v>1803</v>
      </c>
      <c r="F12" s="99">
        <v>1715</v>
      </c>
      <c r="G12" s="99">
        <v>1772</v>
      </c>
      <c r="H12" s="99">
        <v>1697</v>
      </c>
    </row>
    <row r="13" spans="1:9" ht="12.75" customHeight="1" x14ac:dyDescent="0.2">
      <c r="A13" s="284" t="s">
        <v>1023</v>
      </c>
      <c r="B13" s="98"/>
      <c r="C13" s="99">
        <v>37056</v>
      </c>
      <c r="D13" s="99">
        <v>36879</v>
      </c>
      <c r="E13" s="99">
        <v>36888</v>
      </c>
      <c r="F13" s="99">
        <v>37699</v>
      </c>
      <c r="G13" s="99">
        <v>37876</v>
      </c>
      <c r="H13" s="99">
        <v>37922</v>
      </c>
    </row>
    <row r="14" spans="1:9" ht="12.75" customHeight="1" x14ac:dyDescent="0.2">
      <c r="A14" s="284" t="s">
        <v>604</v>
      </c>
      <c r="B14" s="98"/>
      <c r="C14" s="99">
        <v>31081</v>
      </c>
      <c r="D14" s="99">
        <v>30883</v>
      </c>
      <c r="E14" s="99">
        <v>30788</v>
      </c>
      <c r="F14" s="99">
        <v>31296</v>
      </c>
      <c r="G14" s="99">
        <v>31712</v>
      </c>
      <c r="H14" s="99">
        <v>31837</v>
      </c>
    </row>
    <row r="15" spans="1:9" ht="12.75" customHeight="1" x14ac:dyDescent="0.2">
      <c r="A15" s="284" t="s">
        <v>1024</v>
      </c>
      <c r="B15" s="98"/>
      <c r="C15" s="99">
        <v>30445</v>
      </c>
      <c r="D15" s="99">
        <v>30231</v>
      </c>
      <c r="E15" s="99">
        <v>30123</v>
      </c>
      <c r="F15" s="99">
        <v>30668</v>
      </c>
      <c r="G15" s="99">
        <v>31150</v>
      </c>
      <c r="H15" s="99">
        <v>31227</v>
      </c>
    </row>
    <row r="16" spans="1:9" ht="12.75" customHeight="1" x14ac:dyDescent="0.2">
      <c r="A16" s="284" t="s">
        <v>605</v>
      </c>
      <c r="B16" s="98"/>
      <c r="C16" s="99">
        <v>30435</v>
      </c>
      <c r="D16" s="99">
        <v>29818</v>
      </c>
      <c r="E16" s="99">
        <v>29748</v>
      </c>
      <c r="F16" s="99">
        <v>30258</v>
      </c>
      <c r="G16" s="99">
        <v>30741</v>
      </c>
      <c r="H16" s="99">
        <v>30851</v>
      </c>
    </row>
    <row r="17" spans="1:16" ht="12.75" customHeight="1" x14ac:dyDescent="0.2">
      <c r="A17" s="284" t="s">
        <v>606</v>
      </c>
      <c r="B17" s="98"/>
      <c r="C17" s="99">
        <v>29616</v>
      </c>
      <c r="D17" s="99">
        <v>29467</v>
      </c>
      <c r="E17" s="99">
        <v>29343</v>
      </c>
      <c r="F17" s="99">
        <v>29760</v>
      </c>
      <c r="G17" s="99">
        <v>30281</v>
      </c>
      <c r="H17" s="99">
        <v>30382</v>
      </c>
    </row>
    <row r="18" spans="1:16" ht="12.75" customHeight="1" x14ac:dyDescent="0.2">
      <c r="A18" s="285" t="s">
        <v>607</v>
      </c>
      <c r="B18" s="100"/>
      <c r="C18" s="57"/>
      <c r="D18" s="57"/>
      <c r="E18" s="99">
        <v>10913</v>
      </c>
      <c r="F18" s="99">
        <v>11358</v>
      </c>
      <c r="G18" s="99">
        <v>11896</v>
      </c>
      <c r="H18" s="99">
        <v>11994</v>
      </c>
    </row>
    <row r="19" spans="1:16" ht="12.75" customHeight="1" x14ac:dyDescent="0.2">
      <c r="A19" s="285" t="s">
        <v>609</v>
      </c>
      <c r="B19" s="100"/>
      <c r="C19" s="57"/>
      <c r="D19" s="57"/>
      <c r="E19" s="99"/>
      <c r="F19" s="99"/>
      <c r="G19" s="99"/>
    </row>
    <row r="20" spans="1:16" ht="12.75" customHeight="1" x14ac:dyDescent="0.2">
      <c r="B20" s="98" t="s">
        <v>610</v>
      </c>
      <c r="C20" s="99">
        <v>92</v>
      </c>
      <c r="D20" s="99">
        <v>91</v>
      </c>
      <c r="E20" s="99">
        <v>85</v>
      </c>
      <c r="F20" s="99">
        <v>186</v>
      </c>
      <c r="G20" s="99">
        <v>9</v>
      </c>
      <c r="H20" s="99">
        <v>5</v>
      </c>
    </row>
    <row r="21" spans="1:16" ht="12.75" customHeight="1" x14ac:dyDescent="0.2">
      <c r="B21" s="98" t="s">
        <v>1083</v>
      </c>
      <c r="C21" s="99">
        <v>8510</v>
      </c>
      <c r="D21" s="99">
        <v>8368</v>
      </c>
      <c r="E21" s="99">
        <v>8176</v>
      </c>
      <c r="F21" s="99">
        <v>8767</v>
      </c>
      <c r="G21" s="99">
        <v>8301</v>
      </c>
      <c r="H21" s="99">
        <v>8331</v>
      </c>
    </row>
    <row r="22" spans="1:16" ht="12.75" customHeight="1" x14ac:dyDescent="0.2">
      <c r="B22" s="98" t="s">
        <v>1084</v>
      </c>
      <c r="C22" s="99">
        <v>4532</v>
      </c>
      <c r="D22" s="99">
        <v>4.4409999999999998</v>
      </c>
      <c r="E22" s="99">
        <v>4366</v>
      </c>
      <c r="F22" s="99">
        <v>4318</v>
      </c>
      <c r="G22" s="99">
        <v>4220</v>
      </c>
      <c r="H22" s="99">
        <v>4118</v>
      </c>
    </row>
    <row r="23" spans="1:16" ht="12.75" customHeight="1" x14ac:dyDescent="0.2">
      <c r="B23" s="98" t="s">
        <v>1085</v>
      </c>
      <c r="C23" s="99">
        <v>12955</v>
      </c>
      <c r="D23" s="99">
        <v>12610</v>
      </c>
      <c r="E23" s="99">
        <v>12783</v>
      </c>
      <c r="F23" s="99">
        <v>12693</v>
      </c>
      <c r="G23" s="99">
        <v>12896</v>
      </c>
      <c r="H23" s="99">
        <v>12780</v>
      </c>
    </row>
    <row r="24" spans="1:16" ht="12.75" customHeight="1" x14ac:dyDescent="0.2">
      <c r="B24" s="98" t="s">
        <v>1086</v>
      </c>
      <c r="C24" s="99">
        <v>8909</v>
      </c>
      <c r="D24" s="99">
        <v>9333</v>
      </c>
      <c r="E24" s="99">
        <v>9323</v>
      </c>
      <c r="F24" s="99">
        <v>9715</v>
      </c>
      <c r="G24" s="99">
        <v>10093</v>
      </c>
      <c r="H24" s="99">
        <v>10469</v>
      </c>
    </row>
    <row r="25" spans="1:16" ht="12.75" customHeight="1" x14ac:dyDescent="0.2">
      <c r="B25" s="98" t="s">
        <v>1087</v>
      </c>
      <c r="C25" s="57">
        <v>1216</v>
      </c>
      <c r="D25" s="57">
        <v>1.22</v>
      </c>
      <c r="E25" s="57">
        <v>1250</v>
      </c>
      <c r="F25" s="57">
        <v>1214</v>
      </c>
      <c r="G25" s="57">
        <v>1315</v>
      </c>
      <c r="H25" s="57">
        <v>1310</v>
      </c>
    </row>
    <row r="26" spans="1:16" ht="12.75" customHeight="1" x14ac:dyDescent="0.2">
      <c r="B26" s="98" t="s">
        <v>1088</v>
      </c>
      <c r="C26" s="99">
        <v>898</v>
      </c>
      <c r="D26" s="57">
        <v>902</v>
      </c>
      <c r="E26" s="57">
        <v>960</v>
      </c>
      <c r="F26" s="57">
        <v>973</v>
      </c>
      <c r="G26" s="57">
        <v>1029</v>
      </c>
      <c r="H26" s="57">
        <v>996</v>
      </c>
    </row>
    <row r="27" spans="1:16" ht="12.75" customHeight="1" x14ac:dyDescent="0.2">
      <c r="B27" s="98" t="s">
        <v>611</v>
      </c>
      <c r="C27" s="99">
        <v>399</v>
      </c>
      <c r="D27" s="99">
        <v>403</v>
      </c>
      <c r="E27" s="99">
        <v>440</v>
      </c>
      <c r="F27" s="99">
        <v>471</v>
      </c>
      <c r="G27" s="99">
        <v>504</v>
      </c>
      <c r="H27" s="99">
        <v>521</v>
      </c>
    </row>
    <row r="28" spans="1:16" s="16" customFormat="1" ht="12.75" customHeight="1" x14ac:dyDescent="0.2">
      <c r="A28" s="16" t="s">
        <v>1199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287" t="s">
        <v>608</v>
      </c>
      <c r="B29" s="97"/>
      <c r="C29" s="12"/>
      <c r="D29" s="12"/>
      <c r="E29" s="12"/>
      <c r="F29" s="12"/>
    </row>
    <row r="30" spans="1:16" ht="14.25" customHeight="1" x14ac:dyDescent="0.25">
      <c r="A30" s="1051" t="s">
        <v>1876</v>
      </c>
      <c r="B30" s="1051"/>
      <c r="C30" s="1051"/>
      <c r="D30" s="1051"/>
      <c r="E30" s="1051"/>
      <c r="F30" s="1051"/>
      <c r="G30" s="1051"/>
      <c r="H30" s="1051"/>
    </row>
    <row r="31" spans="1:16" ht="14.25" customHeight="1" x14ac:dyDescent="0.2">
      <c r="A31" s="287"/>
      <c r="B31" s="97"/>
      <c r="C31" s="12"/>
      <c r="D31" s="12"/>
      <c r="E31" s="12"/>
      <c r="F31" s="12"/>
    </row>
    <row r="32" spans="1:16" ht="14.25" customHeight="1" x14ac:dyDescent="0.2">
      <c r="A32" s="287"/>
      <c r="B32" s="97"/>
      <c r="C32" s="12"/>
      <c r="D32" s="12"/>
      <c r="E32" s="12"/>
      <c r="F32" s="12"/>
    </row>
    <row r="33" spans="1:8" ht="14.25" customHeight="1" x14ac:dyDescent="0.2">
      <c r="A33" s="287"/>
      <c r="B33" s="97"/>
      <c r="C33" s="12"/>
      <c r="D33" s="12"/>
      <c r="E33" s="12"/>
      <c r="F33" s="12"/>
    </row>
    <row r="34" spans="1:8" ht="14.25" customHeight="1" x14ac:dyDescent="0.2">
      <c r="A34" s="287"/>
      <c r="B34" s="97"/>
      <c r="C34" s="12"/>
      <c r="D34" s="12"/>
      <c r="E34" s="12"/>
      <c r="F34" s="12"/>
    </row>
    <row r="35" spans="1:8" ht="14.25" customHeight="1" x14ac:dyDescent="0.2">
      <c r="A35" s="287"/>
      <c r="B35" s="97"/>
      <c r="C35" s="12"/>
      <c r="D35" s="12"/>
      <c r="E35" s="12"/>
      <c r="F35" s="12"/>
    </row>
    <row r="36" spans="1:8" ht="14.25" customHeight="1" x14ac:dyDescent="0.2">
      <c r="A36" s="287"/>
      <c r="B36" s="97"/>
      <c r="C36" s="12"/>
      <c r="D36" s="12"/>
      <c r="E36" s="12"/>
      <c r="F36" s="12"/>
    </row>
    <row r="37" spans="1:8" ht="14.25" customHeight="1" x14ac:dyDescent="0.2">
      <c r="A37" s="287"/>
      <c r="B37" s="97"/>
      <c r="C37" s="12"/>
      <c r="D37" s="12"/>
      <c r="E37" s="12"/>
      <c r="F37" s="12"/>
    </row>
    <row r="38" spans="1:8" ht="14.25" customHeight="1" x14ac:dyDescent="0.2">
      <c r="A38" s="287"/>
      <c r="B38" s="97"/>
      <c r="C38" s="12"/>
      <c r="D38" s="12"/>
      <c r="E38" s="12"/>
      <c r="F38" s="12"/>
    </row>
    <row r="39" spans="1:8" ht="14.25" customHeight="1" x14ac:dyDescent="0.2">
      <c r="A39" s="287"/>
      <c r="B39" s="97"/>
      <c r="C39" s="12"/>
      <c r="D39" s="12"/>
      <c r="E39" s="12"/>
      <c r="F39" s="12"/>
    </row>
    <row r="40" spans="1:8" ht="14.25" customHeight="1" x14ac:dyDescent="0.2">
      <c r="A40" s="287"/>
      <c r="B40" s="97"/>
      <c r="C40" s="12"/>
      <c r="D40" s="12"/>
      <c r="E40" s="12"/>
      <c r="F40" s="12"/>
    </row>
    <row r="41" spans="1:8" ht="14.25" customHeight="1" x14ac:dyDescent="0.2">
      <c r="A41" s="287"/>
      <c r="B41" s="97"/>
      <c r="C41" s="12"/>
      <c r="D41" s="12"/>
      <c r="E41" s="12"/>
      <c r="F41" s="12"/>
    </row>
    <row r="42" spans="1:8" ht="15" x14ac:dyDescent="0.25">
      <c r="A42" s="973" t="s">
        <v>1670</v>
      </c>
      <c r="B42" s="973"/>
      <c r="C42" s="973"/>
      <c r="D42" s="973"/>
      <c r="E42" s="973"/>
      <c r="F42" s="973"/>
      <c r="G42" s="973"/>
      <c r="H42" s="973"/>
    </row>
    <row r="60" spans="1:8" ht="27.75" customHeight="1" x14ac:dyDescent="0.25">
      <c r="A60" s="974" t="s">
        <v>1875</v>
      </c>
      <c r="B60" s="974"/>
      <c r="C60" s="974"/>
      <c r="D60" s="974"/>
      <c r="E60" s="974"/>
      <c r="F60" s="974"/>
      <c r="G60" s="974"/>
      <c r="H60" s="974"/>
    </row>
    <row r="63" spans="1:8" x14ac:dyDescent="0.2">
      <c r="A63" s="1052"/>
      <c r="B63" s="1052"/>
      <c r="C63" s="1052" t="s">
        <v>601</v>
      </c>
      <c r="D63" s="1052"/>
      <c r="E63" s="1052"/>
      <c r="F63" s="1052"/>
      <c r="G63" s="1052"/>
      <c r="H63" s="1052"/>
    </row>
    <row r="64" spans="1:8" x14ac:dyDescent="0.2">
      <c r="A64" s="1052"/>
      <c r="B64" s="1052"/>
      <c r="C64" s="96">
        <v>2014</v>
      </c>
      <c r="D64" s="96">
        <v>2015</v>
      </c>
      <c r="E64" s="96">
        <v>2016</v>
      </c>
      <c r="F64" s="96">
        <v>2017</v>
      </c>
      <c r="G64" s="96">
        <v>2018</v>
      </c>
      <c r="H64" s="96">
        <v>2019</v>
      </c>
    </row>
    <row r="65" spans="1:8" ht="15" customHeight="1" x14ac:dyDescent="0.2">
      <c r="A65" s="286"/>
      <c r="B65" s="283"/>
      <c r="C65" s="68"/>
      <c r="D65" s="68"/>
      <c r="E65" s="68"/>
      <c r="F65" s="68"/>
      <c r="G65" s="68"/>
    </row>
    <row r="66" spans="1:8" ht="15" customHeight="1" x14ac:dyDescent="0.2">
      <c r="A66" s="284" t="s">
        <v>603</v>
      </c>
      <c r="B66" s="98"/>
      <c r="C66" s="99">
        <v>35375246</v>
      </c>
      <c r="D66" s="99">
        <v>33596844</v>
      </c>
      <c r="E66" s="99">
        <v>33107177</v>
      </c>
      <c r="F66" s="99">
        <v>32391987</v>
      </c>
      <c r="G66" s="99">
        <v>32238938</v>
      </c>
      <c r="H66" s="99">
        <v>31251783</v>
      </c>
    </row>
    <row r="67" spans="1:8" ht="15" customHeight="1" x14ac:dyDescent="0.2">
      <c r="A67" s="284" t="s">
        <v>1019</v>
      </c>
      <c r="B67" s="98"/>
      <c r="C67" s="99">
        <v>439356607</v>
      </c>
      <c r="D67" s="99">
        <v>447911151</v>
      </c>
      <c r="E67" s="99">
        <v>452522930</v>
      </c>
      <c r="F67" s="99">
        <v>471425254</v>
      </c>
      <c r="G67" s="99">
        <v>486003077</v>
      </c>
      <c r="H67" s="99">
        <v>502182399</v>
      </c>
    </row>
    <row r="68" spans="1:8" ht="15" customHeight="1" x14ac:dyDescent="0.2">
      <c r="A68" s="284" t="s">
        <v>1020</v>
      </c>
      <c r="B68" s="98"/>
      <c r="C68" s="99">
        <v>287759976</v>
      </c>
      <c r="D68" s="99">
        <v>289468579</v>
      </c>
      <c r="E68" s="99">
        <v>291203975</v>
      </c>
      <c r="F68" s="99">
        <v>294679091</v>
      </c>
      <c r="G68" s="99">
        <v>301631388</v>
      </c>
      <c r="H68" s="99">
        <v>309635343</v>
      </c>
    </row>
    <row r="69" spans="1:8" ht="15" customHeight="1" x14ac:dyDescent="0.2">
      <c r="A69" s="284" t="s">
        <v>1021</v>
      </c>
      <c r="B69" s="98"/>
      <c r="C69" s="99">
        <v>50746531</v>
      </c>
      <c r="D69" s="99">
        <v>50974493</v>
      </c>
      <c r="E69" s="99">
        <v>54245794</v>
      </c>
      <c r="F69" s="99">
        <v>55834686</v>
      </c>
      <c r="G69" s="99">
        <v>58554210</v>
      </c>
      <c r="H69" s="99">
        <v>49079879</v>
      </c>
    </row>
    <row r="70" spans="1:8" ht="15" customHeight="1" x14ac:dyDescent="0.2">
      <c r="A70" s="284" t="s">
        <v>1671</v>
      </c>
      <c r="B70" s="98"/>
      <c r="C70" s="99">
        <v>5897971</v>
      </c>
      <c r="D70" s="99">
        <v>6860013</v>
      </c>
      <c r="E70" s="99">
        <v>7287905</v>
      </c>
      <c r="F70" s="99">
        <v>7622842</v>
      </c>
      <c r="G70" s="99">
        <v>7174404</v>
      </c>
      <c r="H70" s="99">
        <v>6493300</v>
      </c>
    </row>
    <row r="71" spans="1:8" ht="15" customHeight="1" x14ac:dyDescent="0.2">
      <c r="A71" s="284" t="s">
        <v>1672</v>
      </c>
      <c r="B71" s="98"/>
      <c r="C71" s="99">
        <v>22426075</v>
      </c>
      <c r="D71" s="99">
        <v>21049453</v>
      </c>
      <c r="E71" s="99">
        <v>21666072</v>
      </c>
      <c r="F71" s="99">
        <v>19422760</v>
      </c>
      <c r="G71" s="99">
        <v>22556388</v>
      </c>
      <c r="H71" s="99">
        <v>21808084</v>
      </c>
    </row>
    <row r="72" spans="1:8" ht="15" customHeight="1" x14ac:dyDescent="0.2">
      <c r="A72" s="284" t="s">
        <v>1022</v>
      </c>
      <c r="B72" s="98"/>
      <c r="C72" s="99">
        <v>40461835</v>
      </c>
      <c r="D72" s="99">
        <v>41199833</v>
      </c>
      <c r="E72" s="99">
        <v>49895446</v>
      </c>
      <c r="F72" s="99">
        <v>48680597</v>
      </c>
      <c r="G72" s="99">
        <v>47281832</v>
      </c>
      <c r="H72" s="99">
        <v>39445893</v>
      </c>
    </row>
    <row r="73" spans="1:8" ht="15" customHeight="1" x14ac:dyDescent="0.2">
      <c r="A73" s="284" t="s">
        <v>1023</v>
      </c>
      <c r="B73" s="98"/>
      <c r="C73" s="99">
        <v>855565248</v>
      </c>
      <c r="D73" s="99">
        <v>864039667</v>
      </c>
      <c r="E73" s="99">
        <v>883066897</v>
      </c>
      <c r="F73" s="99">
        <v>904520618</v>
      </c>
      <c r="G73" s="99">
        <v>927750544</v>
      </c>
      <c r="H73" s="99">
        <v>931753182</v>
      </c>
    </row>
    <row r="74" spans="1:8" ht="15" customHeight="1" x14ac:dyDescent="0.2">
      <c r="A74" s="284" t="s">
        <v>604</v>
      </c>
      <c r="B74" s="98"/>
      <c r="C74" s="99">
        <v>181777885</v>
      </c>
      <c r="D74" s="99">
        <v>184738255</v>
      </c>
      <c r="E74" s="99">
        <v>190017161</v>
      </c>
      <c r="F74" s="99">
        <v>195093492</v>
      </c>
      <c r="G74" s="99">
        <v>199836301</v>
      </c>
      <c r="H74" s="99">
        <v>199142547</v>
      </c>
    </row>
    <row r="75" spans="1:8" ht="15" customHeight="1" x14ac:dyDescent="0.2">
      <c r="A75" s="285" t="s">
        <v>607</v>
      </c>
      <c r="B75" s="100"/>
      <c r="C75" s="57"/>
      <c r="D75" s="57"/>
      <c r="E75" s="99">
        <v>8978928</v>
      </c>
      <c r="F75" s="99">
        <v>9233136</v>
      </c>
      <c r="G75" s="99">
        <v>9767765</v>
      </c>
      <c r="H75" s="99">
        <v>9790460</v>
      </c>
    </row>
    <row r="76" spans="1:8" ht="15" customHeight="1" x14ac:dyDescent="0.2">
      <c r="A76" s="284" t="s">
        <v>1024</v>
      </c>
      <c r="B76" s="98"/>
      <c r="C76" s="99">
        <v>818563238</v>
      </c>
      <c r="D76" s="99">
        <v>825174784</v>
      </c>
      <c r="E76" s="99">
        <v>842688088</v>
      </c>
      <c r="F76" s="99">
        <v>863334092</v>
      </c>
      <c r="G76" s="99">
        <v>887460903</v>
      </c>
      <c r="H76" s="99">
        <v>892204310</v>
      </c>
    </row>
    <row r="77" spans="1:8" ht="15" customHeight="1" x14ac:dyDescent="0.2">
      <c r="A77" s="284" t="s">
        <v>605</v>
      </c>
      <c r="B77" s="98"/>
      <c r="C77" s="99">
        <v>9710403</v>
      </c>
      <c r="D77" s="99">
        <v>9780138</v>
      </c>
      <c r="E77" s="99">
        <v>10018175</v>
      </c>
      <c r="F77" s="99">
        <v>10267860</v>
      </c>
      <c r="G77" s="99">
        <v>10571889</v>
      </c>
      <c r="H77" s="99">
        <v>10639926</v>
      </c>
    </row>
    <row r="78" spans="1:8" ht="15" customHeight="1" x14ac:dyDescent="0.2">
      <c r="A78" s="284" t="s">
        <v>606</v>
      </c>
      <c r="B78" s="98"/>
      <c r="C78" s="99">
        <v>1715602</v>
      </c>
      <c r="D78" s="99">
        <v>1734581</v>
      </c>
      <c r="E78" s="99">
        <v>1779529</v>
      </c>
      <c r="F78" s="99">
        <v>1845274</v>
      </c>
      <c r="G78" s="99">
        <v>1914023</v>
      </c>
      <c r="H78" s="99">
        <v>1934595</v>
      </c>
    </row>
    <row r="79" spans="1:8" ht="15" customHeight="1" x14ac:dyDescent="0.2">
      <c r="A79" s="285" t="s">
        <v>609</v>
      </c>
      <c r="B79" s="100"/>
      <c r="C79" s="57"/>
      <c r="D79" s="57"/>
      <c r="E79" s="99"/>
      <c r="F79" s="99"/>
      <c r="G79" s="99"/>
      <c r="H79" s="99"/>
    </row>
    <row r="80" spans="1:8" ht="13.5" customHeight="1" x14ac:dyDescent="0.2">
      <c r="B80" s="98" t="s">
        <v>610</v>
      </c>
      <c r="C80" s="99">
        <v>-697679</v>
      </c>
      <c r="D80" s="99">
        <v>-629181</v>
      </c>
      <c r="E80" s="99">
        <v>-761043</v>
      </c>
      <c r="F80" s="99">
        <v>-6275145</v>
      </c>
      <c r="G80" s="99">
        <v>-50600</v>
      </c>
      <c r="H80" s="99">
        <v>-18359</v>
      </c>
    </row>
    <row r="81" spans="1:16" ht="13.5" customHeight="1" x14ac:dyDescent="0.2">
      <c r="B81" s="98" t="s">
        <v>1083</v>
      </c>
      <c r="C81" s="99">
        <v>40060274</v>
      </c>
      <c r="D81" s="99">
        <v>39031865</v>
      </c>
      <c r="E81" s="99">
        <v>37883929</v>
      </c>
      <c r="F81" s="99">
        <v>40322919</v>
      </c>
      <c r="G81" s="99">
        <v>37935349</v>
      </c>
      <c r="H81" s="99">
        <v>36896938</v>
      </c>
    </row>
    <row r="82" spans="1:16" ht="13.5" customHeight="1" x14ac:dyDescent="0.2">
      <c r="B82" s="98" t="s">
        <v>1084</v>
      </c>
      <c r="C82" s="99">
        <v>56856585</v>
      </c>
      <c r="D82" s="99">
        <v>55732252</v>
      </c>
      <c r="E82" s="99">
        <v>54725886</v>
      </c>
      <c r="F82" s="99">
        <v>54315529</v>
      </c>
      <c r="G82" s="99">
        <v>52865048</v>
      </c>
      <c r="H82" s="99">
        <v>51691032</v>
      </c>
    </row>
    <row r="83" spans="1:16" ht="13.5" customHeight="1" x14ac:dyDescent="0.2">
      <c r="B83" s="98" t="s">
        <v>1085</v>
      </c>
      <c r="C83" s="99">
        <v>263704417</v>
      </c>
      <c r="D83" s="99">
        <v>257919131</v>
      </c>
      <c r="E83" s="99">
        <v>261790170</v>
      </c>
      <c r="F83" s="99">
        <v>260450846</v>
      </c>
      <c r="G83" s="99">
        <v>265630450</v>
      </c>
      <c r="H83" s="99">
        <v>264009859</v>
      </c>
    </row>
    <row r="84" spans="1:16" ht="13.5" customHeight="1" x14ac:dyDescent="0.2">
      <c r="B84" s="98" t="s">
        <v>1086</v>
      </c>
      <c r="C84" s="99">
        <v>308605786</v>
      </c>
      <c r="D84" s="99">
        <v>323468993</v>
      </c>
      <c r="E84" s="99">
        <v>322945646</v>
      </c>
      <c r="F84" s="99">
        <v>338424633</v>
      </c>
      <c r="G84" s="99">
        <v>352565793</v>
      </c>
      <c r="H84" s="99">
        <v>364446762</v>
      </c>
    </row>
    <row r="85" spans="1:16" ht="13.5" customHeight="1" x14ac:dyDescent="0.2">
      <c r="B85" s="98" t="s">
        <v>1087</v>
      </c>
      <c r="C85" s="99">
        <v>77205795</v>
      </c>
      <c r="D85" s="99">
        <v>78107925</v>
      </c>
      <c r="E85" s="99">
        <v>79803312</v>
      </c>
      <c r="F85" s="99">
        <v>77404183</v>
      </c>
      <c r="G85" s="99">
        <v>83933779</v>
      </c>
      <c r="H85" s="99">
        <v>83684243</v>
      </c>
    </row>
    <row r="86" spans="1:16" ht="13.5" customHeight="1" x14ac:dyDescent="0.2">
      <c r="B86" s="98" t="s">
        <v>1088</v>
      </c>
      <c r="C86" s="99">
        <v>81423573</v>
      </c>
      <c r="D86" s="99">
        <v>82224972</v>
      </c>
      <c r="E86" s="99">
        <v>87650599</v>
      </c>
      <c r="F86" s="99">
        <v>88957538</v>
      </c>
      <c r="G86" s="99">
        <v>93941313</v>
      </c>
      <c r="H86" s="99">
        <v>90767944</v>
      </c>
    </row>
    <row r="87" spans="1:16" ht="13.5" customHeight="1" x14ac:dyDescent="0.2">
      <c r="B87" s="98" t="s">
        <v>611</v>
      </c>
      <c r="C87" s="99">
        <v>79657744</v>
      </c>
      <c r="D87" s="99">
        <v>83101962</v>
      </c>
      <c r="E87" s="99">
        <v>96762077</v>
      </c>
      <c r="F87" s="99">
        <v>106401102</v>
      </c>
      <c r="G87" s="99">
        <v>105302051</v>
      </c>
      <c r="H87" s="99">
        <v>105543615</v>
      </c>
    </row>
    <row r="88" spans="1:16" ht="15" customHeight="1" x14ac:dyDescent="0.2">
      <c r="A88" s="287" t="s">
        <v>608</v>
      </c>
      <c r="B88" s="97"/>
      <c r="C88" s="12"/>
      <c r="D88" s="12"/>
      <c r="E88" s="12"/>
      <c r="F88" s="12"/>
    </row>
    <row r="89" spans="1:16" s="16" customFormat="1" ht="15" customHeight="1" x14ac:dyDescent="0.2">
      <c r="A89" s="16" t="s">
        <v>1199</v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2" spans="1:16" ht="28.5" customHeight="1" x14ac:dyDescent="0.25">
      <c r="A92" s="984" t="s">
        <v>1879</v>
      </c>
      <c r="B92" s="984"/>
      <c r="C92" s="984"/>
      <c r="D92" s="984"/>
      <c r="E92" s="984"/>
      <c r="F92" s="984"/>
      <c r="G92" s="984"/>
      <c r="H92" s="984"/>
    </row>
    <row r="118" s="1" customFormat="1" x14ac:dyDescent="0.2"/>
    <row r="119" s="1" customFormat="1" x14ac:dyDescent="0.2"/>
    <row r="120" s="1" customFormat="1" x14ac:dyDescent="0.2"/>
    <row r="189" spans="12:12" x14ac:dyDescent="0.2">
      <c r="L189" s="16"/>
    </row>
  </sheetData>
  <mergeCells count="9">
    <mergeCell ref="A1:H1"/>
    <mergeCell ref="A30:H30"/>
    <mergeCell ref="A60:H60"/>
    <mergeCell ref="A42:H42"/>
    <mergeCell ref="A92:H92"/>
    <mergeCell ref="A3:B4"/>
    <mergeCell ref="A63:B64"/>
    <mergeCell ref="C3:H3"/>
    <mergeCell ref="C63:H6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102"/>
  <sheetViews>
    <sheetView topLeftCell="A37" workbookViewId="0">
      <selection activeCell="A20" sqref="A20:G20"/>
    </sheetView>
  </sheetViews>
  <sheetFormatPr defaultColWidth="9.140625" defaultRowHeight="12.75" x14ac:dyDescent="0.2"/>
  <cols>
    <col min="1" max="1" width="33.42578125" style="22" customWidth="1"/>
    <col min="2" max="7" width="8" style="22" customWidth="1"/>
    <col min="8" max="8" width="33.42578125" style="22" customWidth="1"/>
    <col min="9" max="14" width="8" style="22" customWidth="1"/>
    <col min="15" max="15" width="33.42578125" style="22" customWidth="1"/>
    <col min="16" max="16" width="9.140625" style="22" hidden="1" customWidth="1"/>
    <col min="17" max="16384" width="9.140625" style="22"/>
  </cols>
  <sheetData>
    <row r="1" spans="1:15" ht="15" x14ac:dyDescent="0.25">
      <c r="A1" s="33" t="s">
        <v>1877</v>
      </c>
      <c r="O1" s="33"/>
    </row>
    <row r="2" spans="1:15" ht="15" x14ac:dyDescent="0.25">
      <c r="A2" s="33"/>
    </row>
    <row r="3" spans="1:15" s="46" customFormat="1" ht="24" customHeight="1" x14ac:dyDescent="0.2">
      <c r="A3" s="114" t="s">
        <v>714</v>
      </c>
      <c r="B3" s="108">
        <v>2015</v>
      </c>
      <c r="C3" s="108">
        <v>2016</v>
      </c>
      <c r="D3" s="108">
        <v>2017</v>
      </c>
      <c r="E3" s="108">
        <v>2018</v>
      </c>
      <c r="F3" s="282">
        <v>2019</v>
      </c>
      <c r="G3" s="750">
        <v>2020</v>
      </c>
    </row>
    <row r="4" spans="1:15" ht="15" customHeight="1" x14ac:dyDescent="0.2">
      <c r="A4" s="105" t="s">
        <v>345</v>
      </c>
      <c r="B4" s="106">
        <v>4</v>
      </c>
      <c r="C4" s="106">
        <v>4</v>
      </c>
      <c r="D4" s="106">
        <v>4</v>
      </c>
      <c r="E4" s="106">
        <v>4</v>
      </c>
      <c r="F4" s="106">
        <v>4</v>
      </c>
      <c r="G4" s="106">
        <v>4</v>
      </c>
    </row>
    <row r="5" spans="1:15" ht="15" customHeight="1" x14ac:dyDescent="0.2">
      <c r="A5" s="101" t="s">
        <v>346</v>
      </c>
      <c r="B5" s="102">
        <v>4</v>
      </c>
      <c r="C5" s="102">
        <v>4</v>
      </c>
      <c r="D5" s="102">
        <v>4</v>
      </c>
      <c r="E5" s="102">
        <v>4</v>
      </c>
      <c r="F5" s="102">
        <v>4</v>
      </c>
      <c r="G5" s="102">
        <v>4</v>
      </c>
    </row>
    <row r="6" spans="1:15" ht="15" customHeight="1" x14ac:dyDescent="0.2">
      <c r="A6" s="101" t="s">
        <v>347</v>
      </c>
      <c r="B6" s="102">
        <v>2</v>
      </c>
      <c r="C6" s="102">
        <v>2</v>
      </c>
      <c r="D6" s="102">
        <v>2</v>
      </c>
      <c r="E6" s="102">
        <v>2</v>
      </c>
      <c r="F6" s="102">
        <v>2</v>
      </c>
      <c r="G6" s="102">
        <v>2</v>
      </c>
    </row>
    <row r="7" spans="1:15" ht="15" customHeight="1" x14ac:dyDescent="0.2">
      <c r="A7" s="101" t="s">
        <v>348</v>
      </c>
      <c r="B7" s="102">
        <v>13</v>
      </c>
      <c r="C7" s="102">
        <v>14</v>
      </c>
      <c r="D7" s="102">
        <v>14</v>
      </c>
      <c r="E7" s="102">
        <v>13</v>
      </c>
      <c r="F7" s="102">
        <v>16</v>
      </c>
      <c r="G7" s="102">
        <v>18</v>
      </c>
    </row>
    <row r="8" spans="1:15" ht="15" customHeight="1" x14ac:dyDescent="0.2">
      <c r="A8" s="101" t="s">
        <v>349</v>
      </c>
      <c r="B8" s="102">
        <v>1</v>
      </c>
      <c r="C8" s="102">
        <v>1</v>
      </c>
      <c r="D8" s="102">
        <v>1</v>
      </c>
      <c r="E8" s="102">
        <v>1</v>
      </c>
      <c r="F8" s="102">
        <v>1</v>
      </c>
      <c r="G8" s="102">
        <v>1</v>
      </c>
    </row>
    <row r="9" spans="1:15" ht="15" customHeight="1" x14ac:dyDescent="0.2">
      <c r="A9" s="101" t="s">
        <v>350</v>
      </c>
      <c r="B9" s="102">
        <v>2</v>
      </c>
      <c r="C9" s="102">
        <v>3</v>
      </c>
      <c r="D9" s="102">
        <v>7</v>
      </c>
      <c r="E9" s="102">
        <v>9</v>
      </c>
      <c r="F9" s="102">
        <v>12</v>
      </c>
      <c r="G9" s="102">
        <v>13</v>
      </c>
    </row>
    <row r="10" spans="1:15" ht="15" customHeight="1" x14ac:dyDescent="0.2">
      <c r="A10" s="101" t="s">
        <v>351</v>
      </c>
      <c r="B10" s="102">
        <v>4</v>
      </c>
      <c r="C10" s="102">
        <v>5</v>
      </c>
      <c r="D10" s="102">
        <v>6</v>
      </c>
      <c r="E10" s="102">
        <v>6</v>
      </c>
      <c r="F10" s="102">
        <v>6</v>
      </c>
      <c r="G10" s="102">
        <v>6</v>
      </c>
    </row>
    <row r="11" spans="1:15" ht="15" customHeight="1" x14ac:dyDescent="0.2">
      <c r="A11" s="115" t="s">
        <v>1598</v>
      </c>
      <c r="B11" s="116"/>
      <c r="C11" s="102">
        <v>4</v>
      </c>
      <c r="D11" s="102">
        <v>5</v>
      </c>
      <c r="E11" s="102">
        <v>6</v>
      </c>
      <c r="F11" s="102">
        <v>9</v>
      </c>
      <c r="G11" s="102">
        <v>11</v>
      </c>
    </row>
    <row r="12" spans="1:15" ht="15" customHeight="1" x14ac:dyDescent="0.2">
      <c r="A12" s="115" t="s">
        <v>1109</v>
      </c>
      <c r="B12" s="116"/>
      <c r="C12" s="102"/>
      <c r="D12" s="102"/>
      <c r="E12" s="102"/>
      <c r="F12" s="102">
        <v>2</v>
      </c>
      <c r="G12" s="102">
        <v>5</v>
      </c>
    </row>
    <row r="13" spans="1:15" ht="15" customHeight="1" x14ac:dyDescent="0.2">
      <c r="A13" s="117" t="s">
        <v>46</v>
      </c>
      <c r="B13" s="118">
        <v>30</v>
      </c>
      <c r="C13" s="118">
        <v>37</v>
      </c>
      <c r="D13" s="118">
        <f>SUM(D4:D11)</f>
        <v>43</v>
      </c>
      <c r="E13" s="118">
        <f>SUM(E4:E11)</f>
        <v>45</v>
      </c>
      <c r="F13" s="118">
        <f>SUM(F4:F12)</f>
        <v>56</v>
      </c>
      <c r="G13" s="118">
        <v>64</v>
      </c>
    </row>
    <row r="14" spans="1:15" x14ac:dyDescent="0.2">
      <c r="A14" s="124" t="s">
        <v>715</v>
      </c>
      <c r="B14" s="112"/>
      <c r="C14" s="112"/>
      <c r="D14" s="112"/>
      <c r="E14" s="112"/>
    </row>
    <row r="15" spans="1:15" ht="15" x14ac:dyDescent="0.25">
      <c r="A15" s="33"/>
      <c r="B15" s="112"/>
      <c r="C15" s="112"/>
      <c r="D15" s="112"/>
      <c r="E15" s="112"/>
    </row>
    <row r="16" spans="1:15" ht="15" x14ac:dyDescent="0.25">
      <c r="A16" s="1053" t="s">
        <v>1599</v>
      </c>
      <c r="B16" s="1053"/>
      <c r="C16" s="1053"/>
      <c r="D16" s="1053"/>
      <c r="E16" s="1053"/>
      <c r="F16" s="1053"/>
      <c r="O16" s="751"/>
    </row>
    <row r="17" spans="1:15" ht="15" x14ac:dyDescent="0.25">
      <c r="A17" s="33"/>
      <c r="B17" s="112"/>
      <c r="C17" s="112"/>
      <c r="D17" s="112"/>
      <c r="E17" s="112"/>
      <c r="O17" s="33"/>
    </row>
    <row r="18" spans="1:15" ht="15" x14ac:dyDescent="0.25">
      <c r="A18" s="33"/>
      <c r="B18" s="112"/>
      <c r="C18" s="112"/>
      <c r="D18" s="112"/>
      <c r="E18" s="112"/>
      <c r="O18" s="33"/>
    </row>
    <row r="19" spans="1:15" ht="15" x14ac:dyDescent="0.25">
      <c r="A19" s="33"/>
      <c r="B19" s="112"/>
      <c r="C19" s="112"/>
      <c r="D19" s="112"/>
      <c r="E19" s="112"/>
      <c r="O19" s="33"/>
    </row>
    <row r="20" spans="1:15" ht="15" x14ac:dyDescent="0.25">
      <c r="A20" s="33"/>
      <c r="B20" s="112"/>
      <c r="C20" s="112"/>
      <c r="D20" s="112"/>
      <c r="E20" s="112"/>
      <c r="O20" s="33"/>
    </row>
    <row r="21" spans="1:15" ht="15" x14ac:dyDescent="0.25">
      <c r="A21" s="33"/>
      <c r="B21" s="112"/>
      <c r="C21" s="112"/>
      <c r="D21" s="112"/>
      <c r="E21" s="112"/>
      <c r="O21" s="33"/>
    </row>
    <row r="22" spans="1:15" ht="15" x14ac:dyDescent="0.25">
      <c r="A22" s="33"/>
      <c r="B22" s="112"/>
      <c r="C22" s="112"/>
      <c r="D22" s="112"/>
      <c r="E22" s="112"/>
      <c r="O22" s="33"/>
    </row>
    <row r="23" spans="1:15" ht="15" x14ac:dyDescent="0.25">
      <c r="A23" s="33"/>
      <c r="B23" s="112"/>
      <c r="C23" s="112"/>
      <c r="D23" s="112"/>
      <c r="E23" s="112"/>
      <c r="O23" s="33"/>
    </row>
    <row r="24" spans="1:15" ht="15" x14ac:dyDescent="0.25">
      <c r="A24" s="33"/>
      <c r="B24" s="112"/>
      <c r="C24" s="112"/>
      <c r="D24" s="112"/>
      <c r="E24" s="112"/>
      <c r="O24" s="33"/>
    </row>
    <row r="25" spans="1:15" ht="15" x14ac:dyDescent="0.25">
      <c r="A25" s="33"/>
      <c r="B25" s="112"/>
      <c r="C25" s="112"/>
      <c r="D25" s="112"/>
      <c r="E25" s="112"/>
      <c r="O25" s="33"/>
    </row>
    <row r="26" spans="1:15" ht="15" x14ac:dyDescent="0.25">
      <c r="A26" s="33"/>
      <c r="B26" s="112"/>
      <c r="C26" s="112"/>
      <c r="D26" s="112"/>
      <c r="E26" s="112"/>
      <c r="O26" s="33"/>
    </row>
    <row r="27" spans="1:15" ht="15" x14ac:dyDescent="0.25">
      <c r="A27" s="33"/>
      <c r="B27" s="112"/>
      <c r="C27" s="112"/>
      <c r="D27" s="112"/>
      <c r="E27" s="112"/>
      <c r="O27" s="33"/>
    </row>
    <row r="28" spans="1:15" ht="15" x14ac:dyDescent="0.25">
      <c r="A28" s="33"/>
      <c r="B28" s="112"/>
      <c r="C28" s="112"/>
      <c r="D28" s="112"/>
      <c r="E28" s="112"/>
      <c r="O28" s="751"/>
    </row>
    <row r="29" spans="1:15" ht="15" x14ac:dyDescent="0.25">
      <c r="A29" s="33"/>
      <c r="B29" s="112"/>
      <c r="C29" s="112"/>
      <c r="D29" s="112"/>
      <c r="E29" s="112"/>
      <c r="O29" s="33"/>
    </row>
    <row r="30" spans="1:15" ht="15" x14ac:dyDescent="0.25">
      <c r="A30" s="1053" t="s">
        <v>1600</v>
      </c>
      <c r="B30" s="1053"/>
      <c r="C30" s="1053"/>
      <c r="D30" s="1053"/>
      <c r="E30" s="1053"/>
      <c r="F30" s="1053"/>
      <c r="O30" s="33"/>
    </row>
    <row r="31" spans="1:15" ht="15" x14ac:dyDescent="0.25">
      <c r="A31" s="33"/>
      <c r="B31" s="112"/>
      <c r="C31" s="112"/>
      <c r="D31" s="112"/>
      <c r="E31" s="112"/>
      <c r="O31" s="33"/>
    </row>
    <row r="32" spans="1:15" ht="15" x14ac:dyDescent="0.25">
      <c r="A32" s="33"/>
      <c r="B32" s="112"/>
      <c r="C32" s="112"/>
      <c r="D32" s="112"/>
      <c r="E32" s="112"/>
      <c r="O32" s="33"/>
    </row>
    <row r="33" spans="1:15" ht="15" x14ac:dyDescent="0.25">
      <c r="A33" s="33"/>
      <c r="B33" s="112"/>
      <c r="C33" s="112"/>
      <c r="D33" s="112"/>
      <c r="E33" s="112"/>
      <c r="O33" s="33"/>
    </row>
    <row r="34" spans="1:15" ht="15" x14ac:dyDescent="0.25">
      <c r="A34" s="33"/>
      <c r="B34" s="112"/>
      <c r="C34" s="112"/>
      <c r="D34" s="112"/>
      <c r="E34" s="112"/>
      <c r="O34" s="33"/>
    </row>
    <row r="35" spans="1:15" ht="15" x14ac:dyDescent="0.25">
      <c r="A35" s="33"/>
      <c r="B35" s="112"/>
      <c r="C35" s="112"/>
      <c r="D35" s="112"/>
      <c r="E35" s="112"/>
      <c r="O35" s="33"/>
    </row>
    <row r="36" spans="1:15" ht="15" x14ac:dyDescent="0.25">
      <c r="A36" s="33"/>
      <c r="B36" s="112"/>
      <c r="C36" s="112"/>
      <c r="D36" s="112"/>
      <c r="E36" s="112"/>
      <c r="O36" s="33"/>
    </row>
    <row r="37" spans="1:15" ht="15" x14ac:dyDescent="0.25">
      <c r="A37" s="33"/>
      <c r="B37" s="112"/>
      <c r="C37" s="112"/>
      <c r="D37" s="112"/>
      <c r="E37" s="112"/>
      <c r="O37" s="33"/>
    </row>
    <row r="38" spans="1:15" ht="15" x14ac:dyDescent="0.25">
      <c r="A38" s="33"/>
      <c r="B38" s="112"/>
      <c r="C38" s="112"/>
      <c r="D38" s="112"/>
      <c r="E38" s="112"/>
      <c r="O38" s="33"/>
    </row>
    <row r="39" spans="1:15" ht="15" x14ac:dyDescent="0.25">
      <c r="A39" s="33"/>
      <c r="B39" s="112"/>
      <c r="C39" s="112"/>
      <c r="D39" s="112"/>
      <c r="E39" s="112"/>
      <c r="O39" s="33"/>
    </row>
    <row r="40" spans="1:15" ht="15" x14ac:dyDescent="0.25">
      <c r="A40" s="33"/>
      <c r="B40" s="112"/>
      <c r="C40" s="112"/>
      <c r="D40" s="112"/>
      <c r="E40" s="112"/>
      <c r="O40" s="33"/>
    </row>
    <row r="41" spans="1:15" ht="15" x14ac:dyDescent="0.25">
      <c r="A41" s="33"/>
      <c r="B41" s="112"/>
      <c r="C41" s="112"/>
      <c r="D41" s="112"/>
      <c r="E41" s="112"/>
      <c r="O41" s="33"/>
    </row>
    <row r="42" spans="1:15" ht="15" x14ac:dyDescent="0.25">
      <c r="A42" s="33"/>
      <c r="B42" s="112"/>
      <c r="C42" s="112"/>
      <c r="D42" s="112"/>
      <c r="E42" s="112"/>
      <c r="O42" s="33"/>
    </row>
    <row r="43" spans="1:15" ht="15" x14ac:dyDescent="0.25">
      <c r="A43" s="33"/>
      <c r="B43" s="112"/>
      <c r="C43" s="112"/>
      <c r="D43" s="112"/>
      <c r="E43" s="112"/>
      <c r="O43" s="33"/>
    </row>
    <row r="44" spans="1:15" ht="15" x14ac:dyDescent="0.25">
      <c r="A44" s="33"/>
      <c r="B44" s="112"/>
      <c r="C44" s="112"/>
      <c r="D44" s="112"/>
      <c r="E44" s="112"/>
      <c r="O44" s="33"/>
    </row>
    <row r="45" spans="1:15" ht="15" x14ac:dyDescent="0.25">
      <c r="A45" s="33"/>
      <c r="B45" s="112"/>
      <c r="C45" s="112"/>
      <c r="D45" s="112"/>
      <c r="E45" s="112"/>
      <c r="O45" s="33"/>
    </row>
    <row r="46" spans="1:15" ht="15" x14ac:dyDescent="0.25">
      <c r="A46" s="33"/>
      <c r="B46" s="112"/>
      <c r="C46" s="112"/>
      <c r="D46" s="112"/>
      <c r="E46" s="112"/>
      <c r="O46" s="33"/>
    </row>
    <row r="47" spans="1:15" ht="15" x14ac:dyDescent="0.25">
      <c r="A47" s="33"/>
      <c r="B47" s="112"/>
      <c r="C47" s="112"/>
      <c r="D47" s="112"/>
      <c r="E47" s="112"/>
      <c r="O47" s="33"/>
    </row>
    <row r="48" spans="1:15" ht="15" x14ac:dyDescent="0.25">
      <c r="A48" s="33"/>
      <c r="B48" s="112"/>
      <c r="C48" s="112"/>
      <c r="D48" s="112"/>
      <c r="E48" s="112"/>
      <c r="O48" s="33"/>
    </row>
    <row r="49" spans="1:15" ht="15" x14ac:dyDescent="0.25">
      <c r="A49" s="33"/>
      <c r="B49" s="112"/>
      <c r="C49" s="112"/>
      <c r="D49" s="112"/>
      <c r="E49" s="112"/>
      <c r="O49" s="33"/>
    </row>
    <row r="50" spans="1:15" ht="15" x14ac:dyDescent="0.25">
      <c r="A50" s="33"/>
      <c r="B50" s="112"/>
      <c r="C50" s="112"/>
      <c r="D50" s="112"/>
      <c r="E50" s="112"/>
      <c r="O50" s="33"/>
    </row>
    <row r="51" spans="1:15" ht="15" x14ac:dyDescent="0.25">
      <c r="A51" s="33" t="s">
        <v>1878</v>
      </c>
    </row>
    <row r="52" spans="1:15" ht="15" x14ac:dyDescent="0.25">
      <c r="A52" s="33"/>
    </row>
    <row r="53" spans="1:15" s="46" customFormat="1" ht="22.5" customHeight="1" x14ac:dyDescent="0.2">
      <c r="A53" s="114" t="s">
        <v>44</v>
      </c>
      <c r="B53" s="750">
        <v>2015</v>
      </c>
      <c r="C53" s="750">
        <v>2016</v>
      </c>
      <c r="D53" s="750">
        <v>2017</v>
      </c>
      <c r="E53" s="750">
        <v>2018</v>
      </c>
      <c r="F53" s="750">
        <v>2019</v>
      </c>
      <c r="G53" s="750">
        <v>2020</v>
      </c>
    </row>
    <row r="54" spans="1:15" ht="15" customHeight="1" x14ac:dyDescent="0.2">
      <c r="A54" s="105" t="s">
        <v>345</v>
      </c>
      <c r="B54" s="106">
        <v>460</v>
      </c>
      <c r="C54" s="106">
        <v>460</v>
      </c>
      <c r="D54" s="106">
        <v>460</v>
      </c>
      <c r="E54" s="106">
        <v>460</v>
      </c>
      <c r="F54" s="106">
        <v>460</v>
      </c>
      <c r="G54" s="106">
        <v>460</v>
      </c>
    </row>
    <row r="55" spans="1:15" ht="15" customHeight="1" x14ac:dyDescent="0.2">
      <c r="A55" s="101" t="s">
        <v>346</v>
      </c>
      <c r="B55" s="102">
        <v>301</v>
      </c>
      <c r="C55" s="102">
        <v>301</v>
      </c>
      <c r="D55" s="102">
        <v>313</v>
      </c>
      <c r="E55" s="102">
        <v>313</v>
      </c>
      <c r="F55" s="102">
        <v>313</v>
      </c>
      <c r="G55" s="102">
        <v>313</v>
      </c>
    </row>
    <row r="56" spans="1:15" ht="15" customHeight="1" x14ac:dyDescent="0.2">
      <c r="A56" s="101" t="s">
        <v>347</v>
      </c>
      <c r="B56" s="102">
        <v>48</v>
      </c>
      <c r="C56" s="102">
        <v>48</v>
      </c>
      <c r="D56" s="102">
        <v>48</v>
      </c>
      <c r="E56" s="102">
        <v>48</v>
      </c>
      <c r="F56" s="102">
        <v>48</v>
      </c>
      <c r="G56" s="102">
        <v>48</v>
      </c>
    </row>
    <row r="57" spans="1:15" ht="15" customHeight="1" x14ac:dyDescent="0.2">
      <c r="A57" s="101" t="s">
        <v>348</v>
      </c>
      <c r="B57" s="102">
        <v>59</v>
      </c>
      <c r="C57" s="102">
        <v>64</v>
      </c>
      <c r="D57" s="102">
        <v>63</v>
      </c>
      <c r="E57" s="102">
        <v>59</v>
      </c>
      <c r="F57" s="102">
        <v>75</v>
      </c>
      <c r="G57" s="102">
        <v>85</v>
      </c>
    </row>
    <row r="58" spans="1:15" ht="15" customHeight="1" x14ac:dyDescent="0.2">
      <c r="A58" s="101" t="s">
        <v>349</v>
      </c>
      <c r="B58" s="102">
        <v>25</v>
      </c>
      <c r="C58" s="102">
        <v>25</v>
      </c>
      <c r="D58" s="102">
        <v>25</v>
      </c>
      <c r="E58" s="102">
        <v>25</v>
      </c>
      <c r="F58" s="102">
        <v>25</v>
      </c>
      <c r="G58" s="102">
        <v>25</v>
      </c>
    </row>
    <row r="59" spans="1:15" ht="15" customHeight="1" x14ac:dyDescent="0.2">
      <c r="A59" s="101" t="s">
        <v>350</v>
      </c>
      <c r="B59" s="102">
        <v>23</v>
      </c>
      <c r="C59" s="102">
        <v>29</v>
      </c>
      <c r="D59" s="102">
        <v>53</v>
      </c>
      <c r="E59" s="102">
        <v>72</v>
      </c>
      <c r="F59" s="102">
        <v>87</v>
      </c>
      <c r="G59" s="102">
        <v>91</v>
      </c>
    </row>
    <row r="60" spans="1:15" ht="15" customHeight="1" x14ac:dyDescent="0.2">
      <c r="A60" s="101" t="s">
        <v>351</v>
      </c>
      <c r="B60" s="102">
        <v>227</v>
      </c>
      <c r="C60" s="102">
        <v>232</v>
      </c>
      <c r="D60" s="102">
        <v>255</v>
      </c>
      <c r="E60" s="102">
        <v>255</v>
      </c>
      <c r="F60" s="102">
        <v>255</v>
      </c>
      <c r="G60" s="102">
        <v>255</v>
      </c>
    </row>
    <row r="61" spans="1:15" ht="15" customHeight="1" x14ac:dyDescent="0.2">
      <c r="A61" s="115" t="s">
        <v>1598</v>
      </c>
      <c r="B61" s="566"/>
      <c r="C61" s="102">
        <v>28</v>
      </c>
      <c r="D61" s="102">
        <v>32</v>
      </c>
      <c r="E61" s="102">
        <v>34</v>
      </c>
      <c r="F61" s="102">
        <v>40</v>
      </c>
      <c r="G61" s="102">
        <v>54</v>
      </c>
    </row>
    <row r="62" spans="1:15" ht="15" customHeight="1" x14ac:dyDescent="0.2">
      <c r="A62" s="115" t="s">
        <v>1109</v>
      </c>
      <c r="B62" s="566"/>
      <c r="C62" s="102"/>
      <c r="D62" s="102"/>
      <c r="E62" s="102"/>
      <c r="F62" s="102">
        <v>9</v>
      </c>
      <c r="G62" s="102">
        <v>20</v>
      </c>
    </row>
    <row r="63" spans="1:15" ht="15" customHeight="1" x14ac:dyDescent="0.2">
      <c r="A63" s="117" t="s">
        <v>46</v>
      </c>
      <c r="B63" s="104">
        <v>1143</v>
      </c>
      <c r="C63" s="104">
        <v>1187</v>
      </c>
      <c r="D63" s="104">
        <f>SUM(D54:D61)</f>
        <v>1249</v>
      </c>
      <c r="E63" s="104">
        <f>SUM(E54:E61)</f>
        <v>1266</v>
      </c>
      <c r="F63" s="104">
        <f>SUM(F54:F62)</f>
        <v>1312</v>
      </c>
      <c r="G63" s="104">
        <v>1351</v>
      </c>
    </row>
    <row r="64" spans="1:15" ht="12.75" customHeight="1" x14ac:dyDescent="0.2">
      <c r="A64" s="124" t="s">
        <v>715</v>
      </c>
      <c r="B64" s="112"/>
      <c r="C64" s="112"/>
      <c r="D64" s="112"/>
      <c r="E64" s="112"/>
    </row>
    <row r="65" spans="1:7" ht="15" x14ac:dyDescent="0.25">
      <c r="A65" s="33"/>
      <c r="B65" s="112"/>
      <c r="C65" s="112"/>
      <c r="D65" s="112"/>
      <c r="E65" s="112"/>
    </row>
    <row r="66" spans="1:7" ht="15" x14ac:dyDescent="0.25">
      <c r="A66" s="1053" t="s">
        <v>1601</v>
      </c>
      <c r="B66" s="1053"/>
      <c r="C66" s="1053"/>
      <c r="D66" s="1053"/>
      <c r="E66" s="1053"/>
      <c r="F66" s="1053"/>
    </row>
    <row r="67" spans="1:7" ht="15" x14ac:dyDescent="0.25">
      <c r="A67" s="33"/>
      <c r="B67" s="112"/>
      <c r="C67" s="112"/>
      <c r="D67" s="112"/>
      <c r="E67" s="112"/>
    </row>
    <row r="68" spans="1:7" ht="15" x14ac:dyDescent="0.25">
      <c r="A68" s="33"/>
      <c r="B68" s="112"/>
      <c r="C68" s="112"/>
      <c r="D68" s="112"/>
      <c r="E68" s="112"/>
    </row>
    <row r="69" spans="1:7" ht="15" x14ac:dyDescent="0.25">
      <c r="A69" s="33"/>
      <c r="B69" s="112"/>
      <c r="C69" s="112"/>
      <c r="D69" s="112"/>
      <c r="E69" s="112"/>
    </row>
    <row r="70" spans="1:7" ht="15" x14ac:dyDescent="0.25">
      <c r="A70" s="33"/>
      <c r="B70" s="112"/>
      <c r="C70" s="112"/>
      <c r="D70" s="112"/>
      <c r="E70" s="112"/>
    </row>
    <row r="71" spans="1:7" ht="15" x14ac:dyDescent="0.25">
      <c r="A71" s="33"/>
      <c r="B71" s="112"/>
      <c r="C71" s="112"/>
      <c r="D71" s="112"/>
      <c r="E71" s="112"/>
    </row>
    <row r="72" spans="1:7" ht="15" x14ac:dyDescent="0.25">
      <c r="A72" s="33"/>
      <c r="B72" s="112"/>
      <c r="C72" s="112"/>
      <c r="D72" s="112"/>
      <c r="E72" s="112"/>
    </row>
    <row r="73" spans="1:7" ht="15" x14ac:dyDescent="0.25">
      <c r="A73" s="33"/>
      <c r="B73" s="112"/>
      <c r="C73" s="112"/>
      <c r="D73" s="112"/>
      <c r="E73" s="112"/>
    </row>
    <row r="74" spans="1:7" ht="15" x14ac:dyDescent="0.25">
      <c r="A74" s="33"/>
      <c r="B74" s="112"/>
      <c r="C74" s="112"/>
      <c r="D74" s="112"/>
      <c r="E74" s="112"/>
    </row>
    <row r="75" spans="1:7" ht="15" x14ac:dyDescent="0.25">
      <c r="A75" s="33"/>
      <c r="B75" s="112"/>
      <c r="C75" s="112"/>
      <c r="D75" s="112"/>
      <c r="E75" s="112"/>
    </row>
    <row r="76" spans="1:7" ht="15" x14ac:dyDescent="0.25">
      <c r="A76" s="33"/>
      <c r="B76" s="112"/>
      <c r="C76" s="112"/>
      <c r="D76" s="112"/>
      <c r="E76" s="112"/>
    </row>
    <row r="77" spans="1:7" ht="15" x14ac:dyDescent="0.25">
      <c r="A77" s="33"/>
      <c r="B77" s="112"/>
      <c r="C77" s="112"/>
      <c r="D77" s="112"/>
      <c r="E77" s="112"/>
    </row>
    <row r="78" spans="1:7" ht="15" x14ac:dyDescent="0.25">
      <c r="A78" s="1053"/>
      <c r="B78" s="1053"/>
      <c r="C78" s="1053"/>
      <c r="D78" s="1053"/>
      <c r="E78" s="1053"/>
      <c r="F78" s="1053"/>
    </row>
    <row r="79" spans="1:7" ht="15" x14ac:dyDescent="0.25">
      <c r="A79" s="33"/>
      <c r="B79" s="112"/>
      <c r="C79" s="112"/>
      <c r="D79" s="112"/>
      <c r="E79" s="112"/>
    </row>
    <row r="80" spans="1:7" ht="15" x14ac:dyDescent="0.25">
      <c r="A80" s="1053" t="s">
        <v>1602</v>
      </c>
      <c r="B80" s="1053"/>
      <c r="C80" s="1053"/>
      <c r="D80" s="1053"/>
      <c r="E80" s="1053"/>
      <c r="F80" s="1053"/>
      <c r="G80" s="1053"/>
    </row>
    <row r="81" spans="1:5" ht="15" x14ac:dyDescent="0.25">
      <c r="A81" s="33"/>
      <c r="B81" s="112"/>
      <c r="C81" s="112"/>
      <c r="D81" s="112"/>
      <c r="E81" s="112"/>
    </row>
    <row r="82" spans="1:5" ht="15" x14ac:dyDescent="0.25">
      <c r="A82" s="33"/>
      <c r="B82" s="112"/>
      <c r="C82" s="112"/>
      <c r="D82" s="112"/>
      <c r="E82" s="112"/>
    </row>
    <row r="83" spans="1:5" ht="15" x14ac:dyDescent="0.25">
      <c r="A83" s="33"/>
      <c r="B83" s="112"/>
      <c r="C83" s="112"/>
      <c r="D83" s="112"/>
      <c r="E83" s="112"/>
    </row>
    <row r="84" spans="1:5" ht="15" x14ac:dyDescent="0.25">
      <c r="A84" s="33"/>
      <c r="B84" s="112"/>
      <c r="C84" s="112"/>
      <c r="D84" s="112"/>
      <c r="E84" s="112"/>
    </row>
    <row r="85" spans="1:5" ht="15" x14ac:dyDescent="0.25">
      <c r="A85" s="33"/>
      <c r="B85" s="112"/>
      <c r="C85" s="112"/>
      <c r="D85" s="112"/>
      <c r="E85" s="112"/>
    </row>
    <row r="86" spans="1:5" ht="15" x14ac:dyDescent="0.25">
      <c r="A86" s="33"/>
      <c r="B86" s="112"/>
      <c r="C86" s="112"/>
      <c r="D86" s="112"/>
      <c r="E86" s="112"/>
    </row>
    <row r="87" spans="1:5" ht="15" x14ac:dyDescent="0.25">
      <c r="A87" s="33"/>
      <c r="B87" s="112"/>
      <c r="C87" s="112"/>
      <c r="D87" s="112"/>
      <c r="E87" s="112"/>
    </row>
    <row r="88" spans="1:5" ht="15" x14ac:dyDescent="0.25">
      <c r="A88" s="33"/>
      <c r="B88" s="112"/>
      <c r="C88" s="112"/>
      <c r="D88" s="112"/>
      <c r="E88" s="112"/>
    </row>
    <row r="89" spans="1:5" ht="15" x14ac:dyDescent="0.25">
      <c r="A89" s="33"/>
      <c r="B89" s="112"/>
      <c r="C89" s="112"/>
      <c r="D89" s="112"/>
      <c r="E89" s="112"/>
    </row>
    <row r="90" spans="1:5" ht="15" x14ac:dyDescent="0.25">
      <c r="A90" s="33"/>
      <c r="B90" s="112"/>
      <c r="C90" s="112"/>
      <c r="D90" s="112"/>
      <c r="E90" s="112"/>
    </row>
    <row r="91" spans="1:5" ht="15" x14ac:dyDescent="0.25">
      <c r="A91" s="33"/>
      <c r="B91" s="112"/>
      <c r="C91" s="112"/>
      <c r="D91" s="112"/>
      <c r="E91" s="112"/>
    </row>
    <row r="92" spans="1:5" ht="15" x14ac:dyDescent="0.25">
      <c r="A92" s="33"/>
      <c r="B92" s="112"/>
      <c r="C92" s="112"/>
      <c r="D92" s="112"/>
      <c r="E92" s="112"/>
    </row>
    <row r="93" spans="1:5" ht="15" x14ac:dyDescent="0.25">
      <c r="A93" s="33"/>
      <c r="B93" s="112"/>
      <c r="C93" s="112"/>
      <c r="D93" s="112"/>
      <c r="E93" s="112"/>
    </row>
    <row r="94" spans="1:5" ht="15" x14ac:dyDescent="0.25">
      <c r="A94" s="33"/>
      <c r="B94" s="112"/>
      <c r="C94" s="112"/>
      <c r="D94" s="112"/>
      <c r="E94" s="112"/>
    </row>
    <row r="95" spans="1:5" ht="15" x14ac:dyDescent="0.25">
      <c r="A95" s="33"/>
      <c r="B95" s="112"/>
      <c r="C95" s="112"/>
      <c r="D95" s="112"/>
      <c r="E95" s="112"/>
    </row>
    <row r="96" spans="1:5" ht="15" x14ac:dyDescent="0.25">
      <c r="A96" s="33"/>
      <c r="B96" s="112"/>
      <c r="C96" s="112"/>
      <c r="D96" s="112"/>
      <c r="E96" s="112"/>
    </row>
    <row r="97" spans="1:7" ht="15" x14ac:dyDescent="0.25">
      <c r="A97" s="33"/>
      <c r="B97" s="112"/>
      <c r="C97" s="112"/>
      <c r="D97" s="112"/>
      <c r="E97" s="112"/>
    </row>
    <row r="98" spans="1:7" ht="15" x14ac:dyDescent="0.25">
      <c r="A98" s="33"/>
      <c r="B98" s="112"/>
      <c r="C98" s="112"/>
      <c r="D98" s="112"/>
      <c r="E98" s="112"/>
    </row>
    <row r="99" spans="1:7" ht="15" x14ac:dyDescent="0.25">
      <c r="A99" s="33"/>
      <c r="B99" s="112"/>
      <c r="C99" s="112"/>
      <c r="D99" s="112"/>
      <c r="E99" s="112"/>
    </row>
    <row r="102" spans="1:7" x14ac:dyDescent="0.2">
      <c r="A102" s="46"/>
      <c r="B102" s="46"/>
      <c r="C102" s="46"/>
      <c r="D102" s="46"/>
      <c r="E102" s="46"/>
      <c r="F102" s="46"/>
      <c r="G102" s="46"/>
    </row>
  </sheetData>
  <mergeCells count="5">
    <mergeCell ref="A16:F16"/>
    <mergeCell ref="A66:F66"/>
    <mergeCell ref="A30:F30"/>
    <mergeCell ref="A78:F78"/>
    <mergeCell ref="A80:G80"/>
  </mergeCells>
  <pageMargins left="0.7" right="0.7" top="0.75" bottom="0.75" header="0.3" footer="0.3"/>
  <pageSetup paperSize="9" orientation="portrait" r:id="rId1"/>
  <ignoredErrors>
    <ignoredError sqref="D13:F13 D63:G63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77"/>
  <sheetViews>
    <sheetView workbookViewId="0">
      <selection activeCell="A20" sqref="A20:G20"/>
    </sheetView>
  </sheetViews>
  <sheetFormatPr defaultColWidth="9.140625" defaultRowHeight="12.75" x14ac:dyDescent="0.2"/>
  <cols>
    <col min="1" max="1" width="9.28515625" style="1" customWidth="1"/>
    <col min="2" max="4" width="7.85546875" style="1" customWidth="1"/>
    <col min="5" max="11" width="6.85546875" style="1" customWidth="1"/>
    <col min="12" max="16384" width="9.140625" style="1"/>
  </cols>
  <sheetData>
    <row r="1" spans="1:12" ht="27.75" customHeight="1" x14ac:dyDescent="0.25">
      <c r="A1" s="974" t="s">
        <v>1880</v>
      </c>
      <c r="B1" s="974"/>
      <c r="C1" s="974"/>
      <c r="D1" s="974"/>
      <c r="E1" s="974"/>
      <c r="F1" s="974"/>
      <c r="G1" s="974"/>
      <c r="H1" s="974"/>
      <c r="I1" s="974"/>
      <c r="J1" s="974"/>
      <c r="K1" s="653"/>
    </row>
    <row r="2" spans="1:12" ht="9.75" customHeight="1" x14ac:dyDescent="0.2">
      <c r="A2" s="9"/>
    </row>
    <row r="3" spans="1:12" ht="14.25" customHeight="1" x14ac:dyDescent="0.2">
      <c r="A3" s="985" t="s">
        <v>50</v>
      </c>
      <c r="B3" s="975" t="s">
        <v>1010</v>
      </c>
      <c r="C3" s="975"/>
      <c r="D3" s="975"/>
      <c r="E3" s="975" t="s">
        <v>1094</v>
      </c>
      <c r="F3" s="975"/>
      <c r="G3" s="975"/>
      <c r="H3" s="975" t="s">
        <v>1095</v>
      </c>
      <c r="I3" s="975"/>
      <c r="J3" s="975"/>
      <c r="L3" s="3"/>
    </row>
    <row r="4" spans="1:12" ht="14.25" customHeight="1" x14ac:dyDescent="0.2">
      <c r="A4" s="985"/>
      <c r="B4" s="685" t="s">
        <v>382</v>
      </c>
      <c r="C4" s="685" t="s">
        <v>1012</v>
      </c>
      <c r="D4" s="685" t="s">
        <v>141</v>
      </c>
      <c r="E4" s="685" t="s">
        <v>382</v>
      </c>
      <c r="F4" s="685" t="s">
        <v>1012</v>
      </c>
      <c r="G4" s="685" t="s">
        <v>141</v>
      </c>
      <c r="H4" s="685" t="s">
        <v>382</v>
      </c>
      <c r="I4" s="685" t="s">
        <v>1012</v>
      </c>
      <c r="J4" s="685" t="s">
        <v>141</v>
      </c>
      <c r="L4" s="3"/>
    </row>
    <row r="5" spans="1:12" ht="13.9" customHeight="1" x14ac:dyDescent="0.2">
      <c r="A5" s="72">
        <v>2007</v>
      </c>
      <c r="B5" s="74">
        <v>32155</v>
      </c>
      <c r="C5" s="74">
        <v>18039</v>
      </c>
      <c r="D5" s="74">
        <v>50194</v>
      </c>
      <c r="E5" s="71"/>
      <c r="F5" s="71"/>
      <c r="G5" s="71"/>
      <c r="H5" s="70">
        <f>B5/$D5*100</f>
        <v>64.061441606566532</v>
      </c>
      <c r="I5" s="70">
        <f t="shared" ref="I5:J5" si="0">C5/$D5*100</f>
        <v>35.938558393433482</v>
      </c>
      <c r="J5" s="70">
        <f t="shared" si="0"/>
        <v>100</v>
      </c>
    </row>
    <row r="6" spans="1:12" ht="13.9" customHeight="1" x14ac:dyDescent="0.2">
      <c r="A6" s="231">
        <v>2008</v>
      </c>
      <c r="B6" s="64">
        <v>32962</v>
      </c>
      <c r="C6" s="64">
        <v>19435</v>
      </c>
      <c r="D6" s="64">
        <v>52397</v>
      </c>
      <c r="E6" s="59">
        <f t="shared" ref="E6:E16" si="1">(B6-B5)/B5*100</f>
        <v>2.5097185507697093</v>
      </c>
      <c r="F6" s="59">
        <f t="shared" ref="F6:F16" si="2">(C6-C5)/C5*100</f>
        <v>7.7387881811630352</v>
      </c>
      <c r="G6" s="59">
        <f t="shared" ref="G6:G16" si="3">(D6-D5)/D5*100</f>
        <v>4.3889707933219118</v>
      </c>
      <c r="H6" s="59">
        <f t="shared" ref="H6:H17" si="4">B6/$D6*100</f>
        <v>62.908181766131641</v>
      </c>
      <c r="I6" s="59">
        <f t="shared" ref="I6:I17" si="5">C6/$D6*100</f>
        <v>37.091818233868352</v>
      </c>
      <c r="J6" s="59">
        <f t="shared" ref="J6:J17" si="6">D6/$D6*100</f>
        <v>100</v>
      </c>
    </row>
    <row r="7" spans="1:12" ht="13.9" customHeight="1" x14ac:dyDescent="0.2">
      <c r="A7" s="231">
        <v>2009</v>
      </c>
      <c r="B7" s="64">
        <v>31016</v>
      </c>
      <c r="C7" s="64">
        <v>15551</v>
      </c>
      <c r="D7" s="64">
        <v>46567</v>
      </c>
      <c r="E7" s="59">
        <f t="shared" si="1"/>
        <v>-5.9037679752442207</v>
      </c>
      <c r="F7" s="59">
        <f t="shared" si="2"/>
        <v>-19.984563931052225</v>
      </c>
      <c r="G7" s="59">
        <f t="shared" si="3"/>
        <v>-11.126591217054411</v>
      </c>
      <c r="H7" s="59">
        <f t="shared" si="4"/>
        <v>66.605106620568208</v>
      </c>
      <c r="I7" s="59">
        <f t="shared" si="5"/>
        <v>33.394893379431785</v>
      </c>
      <c r="J7" s="59">
        <f t="shared" si="6"/>
        <v>100</v>
      </c>
    </row>
    <row r="8" spans="1:12" ht="13.9" customHeight="1" x14ac:dyDescent="0.2">
      <c r="A8" s="231">
        <v>2010</v>
      </c>
      <c r="B8" s="64">
        <v>33017</v>
      </c>
      <c r="C8" s="64">
        <v>18239</v>
      </c>
      <c r="D8" s="64">
        <v>51256</v>
      </c>
      <c r="E8" s="59">
        <f t="shared" si="1"/>
        <v>6.4515088986329641</v>
      </c>
      <c r="F8" s="59">
        <f t="shared" si="2"/>
        <v>17.285062053887209</v>
      </c>
      <c r="G8" s="59">
        <f t="shared" si="3"/>
        <v>10.069362424034187</v>
      </c>
      <c r="H8" s="59">
        <f t="shared" si="4"/>
        <v>64.415873263617911</v>
      </c>
      <c r="I8" s="59">
        <f t="shared" si="5"/>
        <v>35.584126736382082</v>
      </c>
      <c r="J8" s="59">
        <f t="shared" si="6"/>
        <v>100</v>
      </c>
    </row>
    <row r="9" spans="1:12" ht="13.9" customHeight="1" x14ac:dyDescent="0.2">
      <c r="A9" s="231">
        <v>2011</v>
      </c>
      <c r="B9" s="64">
        <v>33520</v>
      </c>
      <c r="C9" s="64">
        <v>20431</v>
      </c>
      <c r="D9" s="64">
        <v>53951</v>
      </c>
      <c r="E9" s="59">
        <f t="shared" si="1"/>
        <v>1.5234576127449495</v>
      </c>
      <c r="F9" s="59">
        <f t="shared" si="2"/>
        <v>12.018202752343878</v>
      </c>
      <c r="G9" s="59">
        <f t="shared" si="3"/>
        <v>5.2579210238801313</v>
      </c>
      <c r="H9" s="59">
        <f t="shared" si="4"/>
        <v>62.130451706177823</v>
      </c>
      <c r="I9" s="59">
        <f t="shared" si="5"/>
        <v>37.86954829382217</v>
      </c>
      <c r="J9" s="59">
        <f t="shared" si="6"/>
        <v>100</v>
      </c>
    </row>
    <row r="10" spans="1:12" ht="13.9" customHeight="1" x14ac:dyDescent="0.2">
      <c r="A10" s="231">
        <v>2012</v>
      </c>
      <c r="B10" s="64">
        <v>31895</v>
      </c>
      <c r="C10" s="64">
        <v>19252</v>
      </c>
      <c r="D10" s="64">
        <v>51147</v>
      </c>
      <c r="E10" s="59">
        <f t="shared" si="1"/>
        <v>-4.8478520286396183</v>
      </c>
      <c r="F10" s="59">
        <f t="shared" si="2"/>
        <v>-5.7706426508736728</v>
      </c>
      <c r="G10" s="59">
        <f t="shared" si="3"/>
        <v>-5.1973086689774055</v>
      </c>
      <c r="H10" s="59">
        <f t="shared" si="4"/>
        <v>62.359473673920277</v>
      </c>
      <c r="I10" s="59">
        <f t="shared" si="5"/>
        <v>37.64052632607973</v>
      </c>
      <c r="J10" s="59">
        <f t="shared" si="6"/>
        <v>100</v>
      </c>
    </row>
    <row r="11" spans="1:12" ht="13.9" customHeight="1" x14ac:dyDescent="0.2">
      <c r="A11" s="231">
        <v>2013</v>
      </c>
      <c r="B11" s="64">
        <v>29377</v>
      </c>
      <c r="C11" s="64">
        <v>17989</v>
      </c>
      <c r="D11" s="64">
        <v>47366</v>
      </c>
      <c r="E11" s="59">
        <f t="shared" si="1"/>
        <v>-7.8946543345351934</v>
      </c>
      <c r="F11" s="59">
        <f t="shared" si="2"/>
        <v>-6.5603573654685219</v>
      </c>
      <c r="G11" s="59">
        <f t="shared" si="3"/>
        <v>-7.3924179326255697</v>
      </c>
      <c r="H11" s="59">
        <f t="shared" si="4"/>
        <v>62.021281087700039</v>
      </c>
      <c r="I11" s="59">
        <f t="shared" si="5"/>
        <v>37.978718912299961</v>
      </c>
      <c r="J11" s="59">
        <f t="shared" si="6"/>
        <v>100</v>
      </c>
    </row>
    <row r="12" spans="1:12" ht="13.9" customHeight="1" x14ac:dyDescent="0.2">
      <c r="A12" s="231">
        <v>2014</v>
      </c>
      <c r="B12" s="64">
        <v>29815</v>
      </c>
      <c r="C12" s="64">
        <v>17087</v>
      </c>
      <c r="D12" s="64">
        <v>46902</v>
      </c>
      <c r="E12" s="59">
        <f t="shared" si="1"/>
        <v>1.4909623174592368</v>
      </c>
      <c r="F12" s="59">
        <f t="shared" si="2"/>
        <v>-5.014175329367947</v>
      </c>
      <c r="G12" s="59">
        <f t="shared" si="3"/>
        <v>-0.97960562428746367</v>
      </c>
      <c r="H12" s="59">
        <f t="shared" si="4"/>
        <v>63.568717751908231</v>
      </c>
      <c r="I12" s="59">
        <f t="shared" si="5"/>
        <v>36.431282248091769</v>
      </c>
      <c r="J12" s="59">
        <f t="shared" si="6"/>
        <v>100</v>
      </c>
    </row>
    <row r="13" spans="1:12" ht="13.9" customHeight="1" x14ac:dyDescent="0.2">
      <c r="A13" s="231">
        <v>2015</v>
      </c>
      <c r="B13" s="64">
        <v>30515</v>
      </c>
      <c r="C13" s="64">
        <v>19734</v>
      </c>
      <c r="D13" s="64">
        <v>50249</v>
      </c>
      <c r="E13" s="59">
        <f t="shared" si="1"/>
        <v>2.347811504276371</v>
      </c>
      <c r="F13" s="59">
        <f t="shared" si="2"/>
        <v>15.491309182419382</v>
      </c>
      <c r="G13" s="59">
        <f t="shared" si="3"/>
        <v>7.1361562406720394</v>
      </c>
      <c r="H13" s="59">
        <f t="shared" si="4"/>
        <v>60.727576668192405</v>
      </c>
      <c r="I13" s="59">
        <f t="shared" si="5"/>
        <v>39.272423331807602</v>
      </c>
      <c r="J13" s="59">
        <f t="shared" si="6"/>
        <v>100</v>
      </c>
    </row>
    <row r="14" spans="1:12" ht="13.9" customHeight="1" x14ac:dyDescent="0.2">
      <c r="A14" s="231">
        <v>2016</v>
      </c>
      <c r="B14" s="64">
        <v>32130</v>
      </c>
      <c r="C14" s="64">
        <v>21586</v>
      </c>
      <c r="D14" s="64">
        <v>53716</v>
      </c>
      <c r="E14" s="59">
        <f t="shared" si="1"/>
        <v>5.2924791086350975</v>
      </c>
      <c r="F14" s="59">
        <f t="shared" si="2"/>
        <v>9.3848180804702537</v>
      </c>
      <c r="G14" s="59">
        <f t="shared" si="3"/>
        <v>6.8996397938267426</v>
      </c>
      <c r="H14" s="59">
        <f t="shared" si="4"/>
        <v>59.814580385732377</v>
      </c>
      <c r="I14" s="59">
        <f t="shared" si="5"/>
        <v>40.18541961426763</v>
      </c>
      <c r="J14" s="59">
        <f t="shared" si="6"/>
        <v>100</v>
      </c>
    </row>
    <row r="15" spans="1:12" ht="13.9" customHeight="1" x14ac:dyDescent="0.2">
      <c r="A15" s="231">
        <v>2017</v>
      </c>
      <c r="B15" s="64">
        <v>34411</v>
      </c>
      <c r="C15" s="64">
        <v>21171</v>
      </c>
      <c r="D15" s="64">
        <v>55582</v>
      </c>
      <c r="E15" s="59">
        <f t="shared" si="1"/>
        <v>7.0992841581076878</v>
      </c>
      <c r="F15" s="59">
        <f t="shared" si="2"/>
        <v>-1.9225423885851942</v>
      </c>
      <c r="G15" s="59">
        <f t="shared" si="3"/>
        <v>3.4738253034477626</v>
      </c>
      <c r="H15" s="59">
        <f t="shared" si="4"/>
        <v>61.910330682595081</v>
      </c>
      <c r="I15" s="59">
        <f t="shared" si="5"/>
        <v>38.089669317404919</v>
      </c>
      <c r="J15" s="59">
        <f t="shared" si="6"/>
        <v>100</v>
      </c>
    </row>
    <row r="16" spans="1:12" ht="13.9" customHeight="1" x14ac:dyDescent="0.2">
      <c r="A16" s="231">
        <v>2018</v>
      </c>
      <c r="B16" s="64">
        <v>36272</v>
      </c>
      <c r="C16" s="64">
        <v>21966</v>
      </c>
      <c r="D16" s="64">
        <v>58238</v>
      </c>
      <c r="E16" s="59">
        <f t="shared" si="1"/>
        <v>5.4081543692423937</v>
      </c>
      <c r="F16" s="59">
        <f t="shared" si="2"/>
        <v>3.7551367436587784</v>
      </c>
      <c r="G16" s="59">
        <f t="shared" si="3"/>
        <v>4.7785254218991762</v>
      </c>
      <c r="H16" s="59">
        <f t="shared" si="4"/>
        <v>62.282358597479302</v>
      </c>
      <c r="I16" s="59">
        <f t="shared" si="5"/>
        <v>37.717641402520691</v>
      </c>
      <c r="J16" s="59">
        <f t="shared" si="6"/>
        <v>100</v>
      </c>
    </row>
    <row r="17" spans="1:12" ht="13.9" customHeight="1" x14ac:dyDescent="0.2">
      <c r="A17" s="292">
        <v>2019</v>
      </c>
      <c r="B17" s="64">
        <v>35117</v>
      </c>
      <c r="C17" s="64">
        <v>20393</v>
      </c>
      <c r="D17" s="64">
        <v>55510</v>
      </c>
      <c r="E17" s="59">
        <f>(B17-B16)/B16*100</f>
        <v>-3.1842743714159685</v>
      </c>
      <c r="F17" s="59">
        <f t="shared" ref="F17:G17" si="7">(C17-C16)/C16*100</f>
        <v>-7.1610671037057276</v>
      </c>
      <c r="G17" s="59">
        <f t="shared" si="7"/>
        <v>-4.6842267935025248</v>
      </c>
      <c r="H17" s="59">
        <f t="shared" si="4"/>
        <v>63.262475229688341</v>
      </c>
      <c r="I17" s="59">
        <f t="shared" si="5"/>
        <v>36.737524770311659</v>
      </c>
      <c r="J17" s="59">
        <f t="shared" si="6"/>
        <v>100</v>
      </c>
      <c r="L17" s="3"/>
    </row>
    <row r="18" spans="1:12" ht="13.9" customHeight="1" x14ac:dyDescent="0.2">
      <c r="A18" s="561">
        <v>2020</v>
      </c>
      <c r="B18" s="64">
        <v>20633</v>
      </c>
      <c r="C18" s="64">
        <v>4793</v>
      </c>
      <c r="D18" s="64">
        <v>25426</v>
      </c>
      <c r="E18" s="59">
        <f>(B18-B17)/B17*100</f>
        <v>-41.244981063302674</v>
      </c>
      <c r="F18" s="59">
        <f t="shared" ref="F18" si="8">(C18-C17)/C17*100</f>
        <v>-76.496837150002449</v>
      </c>
      <c r="G18" s="59">
        <f t="shared" ref="G18" si="9">(D18-D17)/D17*100</f>
        <v>-54.195640425148618</v>
      </c>
      <c r="H18" s="59">
        <f t="shared" ref="H18" si="10">B18/$D18*100</f>
        <v>81.149217336584599</v>
      </c>
      <c r="I18" s="59">
        <f t="shared" ref="I18" si="11">C18/$D18*100</f>
        <v>18.850782663415401</v>
      </c>
      <c r="J18" s="59">
        <f t="shared" ref="J18" si="12">D18/$D18*100</f>
        <v>100</v>
      </c>
      <c r="L18" s="3"/>
    </row>
    <row r="19" spans="1:12" ht="13.9" customHeight="1" x14ac:dyDescent="0.2">
      <c r="A19" s="658"/>
      <c r="B19" s="659"/>
      <c r="C19" s="659"/>
      <c r="D19" s="659"/>
      <c r="E19" s="75"/>
      <c r="F19" s="75"/>
      <c r="G19" s="75"/>
      <c r="H19" s="75"/>
      <c r="I19" s="75"/>
      <c r="J19" s="75"/>
      <c r="L19" s="3"/>
    </row>
    <row r="20" spans="1:12" ht="29.45" customHeight="1" x14ac:dyDescent="0.25">
      <c r="A20" s="974" t="s">
        <v>1881</v>
      </c>
      <c r="B20" s="974"/>
      <c r="C20" s="974"/>
      <c r="D20" s="974"/>
      <c r="E20" s="974"/>
      <c r="F20" s="974"/>
      <c r="G20" s="974"/>
      <c r="H20" s="974"/>
      <c r="I20" s="974"/>
      <c r="J20" s="974"/>
      <c r="L20" s="3"/>
    </row>
    <row r="21" spans="1:12" s="293" customFormat="1" ht="9.75" customHeight="1" x14ac:dyDescent="0.2">
      <c r="A21" s="658"/>
      <c r="B21" s="22"/>
      <c r="C21" s="22"/>
      <c r="D21" s="22"/>
      <c r="E21" s="22"/>
      <c r="F21" s="22"/>
      <c r="G21" s="22"/>
      <c r="H21" s="1"/>
      <c r="I21" s="1"/>
      <c r="J21" s="1"/>
      <c r="L21" s="3"/>
    </row>
    <row r="22" spans="1:12" ht="14.25" customHeight="1" x14ac:dyDescent="0.2">
      <c r="A22" s="985" t="s">
        <v>50</v>
      </c>
      <c r="B22" s="975" t="s">
        <v>1011</v>
      </c>
      <c r="C22" s="975"/>
      <c r="D22" s="975"/>
      <c r="E22" s="975" t="s">
        <v>1094</v>
      </c>
      <c r="F22" s="975"/>
      <c r="G22" s="975"/>
      <c r="H22" s="975" t="s">
        <v>1095</v>
      </c>
      <c r="I22" s="975"/>
      <c r="J22" s="975"/>
      <c r="L22" s="3"/>
    </row>
    <row r="23" spans="1:12" ht="14.25" customHeight="1" x14ac:dyDescent="0.2">
      <c r="A23" s="985"/>
      <c r="B23" s="289" t="s">
        <v>382</v>
      </c>
      <c r="C23" s="289" t="s">
        <v>1013</v>
      </c>
      <c r="D23" s="289" t="s">
        <v>46</v>
      </c>
      <c r="E23" s="289" t="s">
        <v>382</v>
      </c>
      <c r="F23" s="289" t="s">
        <v>1012</v>
      </c>
      <c r="G23" s="289" t="s">
        <v>141</v>
      </c>
      <c r="H23" s="289" t="s">
        <v>382</v>
      </c>
      <c r="I23" s="289" t="s">
        <v>1012</v>
      </c>
      <c r="J23" s="289" t="s">
        <v>141</v>
      </c>
      <c r="L23" s="3"/>
    </row>
    <row r="24" spans="1:12" ht="13.9" customHeight="1" x14ac:dyDescent="0.2">
      <c r="A24" s="72">
        <v>2007</v>
      </c>
      <c r="B24" s="74">
        <v>63297</v>
      </c>
      <c r="C24" s="74">
        <v>45349</v>
      </c>
      <c r="D24" s="74">
        <v>108646</v>
      </c>
      <c r="E24" s="71"/>
      <c r="F24" s="71"/>
      <c r="G24" s="71"/>
      <c r="H24" s="70">
        <f>B24/$D24*100</f>
        <v>58.259853100896486</v>
      </c>
      <c r="I24" s="70">
        <f t="shared" ref="I24:I36" si="13">C24/$D24*100</f>
        <v>41.740146899103507</v>
      </c>
      <c r="J24" s="70">
        <f t="shared" ref="J24:J36" si="14">D24/$D24*100</f>
        <v>100</v>
      </c>
      <c r="L24" s="3"/>
    </row>
    <row r="25" spans="1:12" ht="13.9" customHeight="1" x14ac:dyDescent="0.2">
      <c r="A25" s="292">
        <v>2008</v>
      </c>
      <c r="B25" s="64">
        <v>66668</v>
      </c>
      <c r="C25" s="64">
        <v>47663</v>
      </c>
      <c r="D25" s="64">
        <v>114331</v>
      </c>
      <c r="E25" s="59">
        <f t="shared" ref="E25:E35" si="15">(B25-B24)/B24*100</f>
        <v>5.325686841398487</v>
      </c>
      <c r="F25" s="59">
        <f t="shared" ref="F25:F36" si="16">(C25-C24)/C24*100</f>
        <v>5.1026483494674633</v>
      </c>
      <c r="G25" s="59">
        <f t="shared" ref="G25:G36" si="17">(D25-D24)/D24*100</f>
        <v>5.2325902472249322</v>
      </c>
      <c r="H25" s="59">
        <f t="shared" ref="H25:H36" si="18">B25/$D25*100</f>
        <v>58.311394110083882</v>
      </c>
      <c r="I25" s="59">
        <f t="shared" si="13"/>
        <v>41.688605889916118</v>
      </c>
      <c r="J25" s="59">
        <f t="shared" si="14"/>
        <v>100</v>
      </c>
      <c r="L25" s="3"/>
    </row>
    <row r="26" spans="1:12" ht="13.9" customHeight="1" x14ac:dyDescent="0.2">
      <c r="A26" s="292">
        <v>2009</v>
      </c>
      <c r="B26" s="64">
        <v>71922</v>
      </c>
      <c r="C26" s="64">
        <v>38674</v>
      </c>
      <c r="D26" s="64">
        <v>110596</v>
      </c>
      <c r="E26" s="59">
        <f t="shared" si="15"/>
        <v>7.8808423831523369</v>
      </c>
      <c r="F26" s="59">
        <f t="shared" si="16"/>
        <v>-18.859492688248746</v>
      </c>
      <c r="G26" s="59">
        <f t="shared" si="17"/>
        <v>-3.2668305184070809</v>
      </c>
      <c r="H26" s="59">
        <f t="shared" si="18"/>
        <v>65.031285037433534</v>
      </c>
      <c r="I26" s="59">
        <f t="shared" si="13"/>
        <v>34.968714962566459</v>
      </c>
      <c r="J26" s="59">
        <f t="shared" si="14"/>
        <v>100</v>
      </c>
      <c r="L26" s="3"/>
    </row>
    <row r="27" spans="1:12" ht="13.9" customHeight="1" x14ac:dyDescent="0.2">
      <c r="A27" s="292">
        <v>2010</v>
      </c>
      <c r="B27" s="64">
        <v>73289</v>
      </c>
      <c r="C27" s="64">
        <v>44663</v>
      </c>
      <c r="D27" s="64">
        <v>117952</v>
      </c>
      <c r="E27" s="59">
        <f t="shared" si="15"/>
        <v>1.9006701704624454</v>
      </c>
      <c r="F27" s="59">
        <f t="shared" si="16"/>
        <v>15.485856130733827</v>
      </c>
      <c r="G27" s="59">
        <f t="shared" si="17"/>
        <v>6.651235126044341</v>
      </c>
      <c r="H27" s="59">
        <f t="shared" si="18"/>
        <v>62.134597124253929</v>
      </c>
      <c r="I27" s="59">
        <f t="shared" si="13"/>
        <v>37.865402875746071</v>
      </c>
      <c r="J27" s="59">
        <f t="shared" si="14"/>
        <v>100</v>
      </c>
      <c r="L27" s="3"/>
    </row>
    <row r="28" spans="1:12" ht="13.9" customHeight="1" x14ac:dyDescent="0.2">
      <c r="A28" s="292">
        <v>2011</v>
      </c>
      <c r="B28" s="64">
        <v>70446</v>
      </c>
      <c r="C28" s="64">
        <v>55658</v>
      </c>
      <c r="D28" s="64">
        <v>126104</v>
      </c>
      <c r="E28" s="59">
        <f t="shared" si="15"/>
        <v>-3.8791633123661122</v>
      </c>
      <c r="F28" s="59">
        <f t="shared" si="16"/>
        <v>24.617692497145288</v>
      </c>
      <c r="G28" s="59">
        <f t="shared" si="17"/>
        <v>6.9112859468258279</v>
      </c>
      <c r="H28" s="59">
        <f t="shared" si="18"/>
        <v>55.863414324684392</v>
      </c>
      <c r="I28" s="59">
        <f t="shared" si="13"/>
        <v>44.136585675315615</v>
      </c>
      <c r="J28" s="59">
        <f t="shared" si="14"/>
        <v>100</v>
      </c>
      <c r="L28" s="3"/>
    </row>
    <row r="29" spans="1:12" ht="13.9" customHeight="1" x14ac:dyDescent="0.2">
      <c r="A29" s="292">
        <v>2012</v>
      </c>
      <c r="B29" s="64">
        <v>76871</v>
      </c>
      <c r="C29" s="64">
        <v>57758</v>
      </c>
      <c r="D29" s="64">
        <v>134629</v>
      </c>
      <c r="E29" s="59">
        <f t="shared" si="15"/>
        <v>9.1204610623740177</v>
      </c>
      <c r="F29" s="59">
        <f t="shared" si="16"/>
        <v>3.7730425096122748</v>
      </c>
      <c r="G29" s="59">
        <f t="shared" si="17"/>
        <v>6.7602930914166084</v>
      </c>
      <c r="H29" s="59">
        <f t="shared" si="18"/>
        <v>57.098396333627967</v>
      </c>
      <c r="I29" s="59">
        <f t="shared" si="13"/>
        <v>42.901603666372026</v>
      </c>
      <c r="J29" s="59">
        <f t="shared" si="14"/>
        <v>100</v>
      </c>
      <c r="L29" s="3"/>
    </row>
    <row r="30" spans="1:12" ht="13.9" customHeight="1" x14ac:dyDescent="0.2">
      <c r="A30" s="292">
        <v>2013</v>
      </c>
      <c r="B30" s="64">
        <v>67609</v>
      </c>
      <c r="C30" s="64">
        <v>49987</v>
      </c>
      <c r="D30" s="64">
        <v>117596</v>
      </c>
      <c r="E30" s="59">
        <f t="shared" si="15"/>
        <v>-12.048757008494752</v>
      </c>
      <c r="F30" s="59">
        <f t="shared" si="16"/>
        <v>-13.454413241455729</v>
      </c>
      <c r="G30" s="59">
        <f t="shared" si="17"/>
        <v>-12.651806074471326</v>
      </c>
      <c r="H30" s="59">
        <f t="shared" si="18"/>
        <v>57.492601789176504</v>
      </c>
      <c r="I30" s="59">
        <f t="shared" si="13"/>
        <v>42.507398210823496</v>
      </c>
      <c r="J30" s="59">
        <f t="shared" si="14"/>
        <v>100</v>
      </c>
      <c r="L30" s="3"/>
    </row>
    <row r="31" spans="1:12" ht="13.9" customHeight="1" x14ac:dyDescent="0.2">
      <c r="A31" s="292">
        <v>2014</v>
      </c>
      <c r="B31" s="64">
        <v>60799</v>
      </c>
      <c r="C31" s="64">
        <v>41598</v>
      </c>
      <c r="D31" s="64">
        <v>102397</v>
      </c>
      <c r="E31" s="59">
        <f t="shared" si="15"/>
        <v>-10.072623467289858</v>
      </c>
      <c r="F31" s="59">
        <f t="shared" si="16"/>
        <v>-16.782363414487765</v>
      </c>
      <c r="G31" s="59">
        <f t="shared" si="17"/>
        <v>-12.924759345555973</v>
      </c>
      <c r="H31" s="59">
        <f t="shared" si="18"/>
        <v>59.37576296180552</v>
      </c>
      <c r="I31" s="59">
        <f t="shared" si="13"/>
        <v>40.62423703819448</v>
      </c>
      <c r="J31" s="59">
        <f t="shared" si="14"/>
        <v>100</v>
      </c>
      <c r="L31" s="3"/>
    </row>
    <row r="32" spans="1:12" ht="13.9" customHeight="1" x14ac:dyDescent="0.2">
      <c r="A32" s="292">
        <v>2015</v>
      </c>
      <c r="B32" s="64">
        <v>63151</v>
      </c>
      <c r="C32" s="64">
        <v>50188</v>
      </c>
      <c r="D32" s="64">
        <v>113339</v>
      </c>
      <c r="E32" s="59">
        <f t="shared" si="15"/>
        <v>3.8684846790243261</v>
      </c>
      <c r="F32" s="59">
        <f t="shared" si="16"/>
        <v>20.650031251502476</v>
      </c>
      <c r="G32" s="59">
        <f t="shared" si="17"/>
        <v>10.685859937302851</v>
      </c>
      <c r="H32" s="59">
        <f t="shared" si="18"/>
        <v>55.718684654002594</v>
      </c>
      <c r="I32" s="59">
        <f t="shared" si="13"/>
        <v>44.281315345997406</v>
      </c>
      <c r="J32" s="59">
        <f t="shared" si="14"/>
        <v>100</v>
      </c>
      <c r="L32" s="3"/>
    </row>
    <row r="33" spans="1:12" ht="13.9" customHeight="1" x14ac:dyDescent="0.2">
      <c r="A33" s="292">
        <v>2016</v>
      </c>
      <c r="B33" s="64">
        <v>68282</v>
      </c>
      <c r="C33" s="64">
        <v>52822</v>
      </c>
      <c r="D33" s="64">
        <v>121104</v>
      </c>
      <c r="E33" s="59">
        <f t="shared" si="15"/>
        <v>8.1249703092587602</v>
      </c>
      <c r="F33" s="59">
        <f t="shared" si="16"/>
        <v>5.2482665178927235</v>
      </c>
      <c r="G33" s="59">
        <f t="shared" si="17"/>
        <v>6.8511280318337029</v>
      </c>
      <c r="H33" s="59">
        <f t="shared" si="18"/>
        <v>56.382943585678426</v>
      </c>
      <c r="I33" s="59">
        <f t="shared" si="13"/>
        <v>43.617056414321574</v>
      </c>
      <c r="J33" s="59">
        <f t="shared" si="14"/>
        <v>100</v>
      </c>
      <c r="L33" s="3"/>
    </row>
    <row r="34" spans="1:12" ht="13.9" customHeight="1" x14ac:dyDescent="0.2">
      <c r="A34" s="292">
        <v>2017</v>
      </c>
      <c r="B34" s="64">
        <v>76557</v>
      </c>
      <c r="C34" s="64">
        <v>60608</v>
      </c>
      <c r="D34" s="64">
        <v>137165</v>
      </c>
      <c r="E34" s="59">
        <f t="shared" si="15"/>
        <v>12.11886002167482</v>
      </c>
      <c r="F34" s="59">
        <f t="shared" si="16"/>
        <v>14.740070425201621</v>
      </c>
      <c r="G34" s="59">
        <f t="shared" si="17"/>
        <v>13.26215484211917</v>
      </c>
      <c r="H34" s="59">
        <f t="shared" si="18"/>
        <v>55.813800896730214</v>
      </c>
      <c r="I34" s="59">
        <f t="shared" si="13"/>
        <v>44.186199103269786</v>
      </c>
      <c r="J34" s="59">
        <f t="shared" si="14"/>
        <v>100</v>
      </c>
      <c r="L34" s="3"/>
    </row>
    <row r="35" spans="1:12" ht="13.9" customHeight="1" x14ac:dyDescent="0.2">
      <c r="A35" s="292">
        <v>2018</v>
      </c>
      <c r="B35" s="64">
        <v>74850</v>
      </c>
      <c r="C35" s="64">
        <v>60763</v>
      </c>
      <c r="D35" s="64">
        <v>135613</v>
      </c>
      <c r="E35" s="59">
        <f t="shared" si="15"/>
        <v>-2.2297111955797639</v>
      </c>
      <c r="F35" s="59">
        <f t="shared" si="16"/>
        <v>0.25574181626187964</v>
      </c>
      <c r="G35" s="59">
        <f t="shared" si="17"/>
        <v>-1.1314839791492</v>
      </c>
      <c r="H35" s="59">
        <f t="shared" si="18"/>
        <v>55.193823600982206</v>
      </c>
      <c r="I35" s="59">
        <f t="shared" si="13"/>
        <v>44.806176399017794</v>
      </c>
      <c r="J35" s="59">
        <f t="shared" si="14"/>
        <v>100</v>
      </c>
      <c r="L35" s="3"/>
    </row>
    <row r="36" spans="1:12" ht="13.9" customHeight="1" x14ac:dyDescent="0.2">
      <c r="A36" s="292">
        <v>2019</v>
      </c>
      <c r="B36" s="64">
        <v>73418</v>
      </c>
      <c r="C36" s="64">
        <v>64476</v>
      </c>
      <c r="D36" s="64">
        <v>137894</v>
      </c>
      <c r="E36" s="59">
        <f>(B36-B35)/B35*100</f>
        <v>-1.9131596526386105</v>
      </c>
      <c r="F36" s="59">
        <f t="shared" si="16"/>
        <v>6.110626532593848</v>
      </c>
      <c r="G36" s="59">
        <f t="shared" si="17"/>
        <v>1.6819921393966657</v>
      </c>
      <c r="H36" s="59">
        <f t="shared" si="18"/>
        <v>53.242345569785485</v>
      </c>
      <c r="I36" s="59">
        <f t="shared" si="13"/>
        <v>46.757654430214515</v>
      </c>
      <c r="J36" s="59">
        <f t="shared" si="14"/>
        <v>100</v>
      </c>
      <c r="L36" s="3"/>
    </row>
    <row r="37" spans="1:12" ht="13.9" customHeight="1" x14ac:dyDescent="0.2">
      <c r="A37" s="561">
        <v>2020</v>
      </c>
      <c r="B37" s="64">
        <v>59653</v>
      </c>
      <c r="C37" s="64">
        <v>18710</v>
      </c>
      <c r="D37" s="64">
        <v>78363</v>
      </c>
      <c r="E37" s="59">
        <f>(B37-B36)/B36*100</f>
        <v>-18.748808194175815</v>
      </c>
      <c r="F37" s="59">
        <f t="shared" ref="F37" si="19">(C37-C36)/C36*100</f>
        <v>-70.981450462187482</v>
      </c>
      <c r="G37" s="59">
        <f t="shared" ref="G37" si="20">(D37-D36)/D36*100</f>
        <v>-43.171566565622868</v>
      </c>
      <c r="H37" s="59">
        <f t="shared" ref="H37" si="21">B37/$D37*100</f>
        <v>76.123936041243951</v>
      </c>
      <c r="I37" s="59">
        <f t="shared" ref="I37" si="22">C37/$D37*100</f>
        <v>23.876063958756045</v>
      </c>
      <c r="J37" s="59">
        <f t="shared" ref="J37" si="23">D37/$D37*100</f>
        <v>100</v>
      </c>
      <c r="K37" s="75"/>
      <c r="L37" s="3"/>
    </row>
    <row r="38" spans="1:12" ht="12" customHeight="1" x14ac:dyDescent="0.2">
      <c r="A38" s="658"/>
      <c r="B38" s="659"/>
      <c r="C38" s="659"/>
      <c r="D38" s="659"/>
      <c r="E38" s="75"/>
      <c r="F38" s="75"/>
      <c r="G38" s="75"/>
      <c r="H38" s="75"/>
      <c r="I38" s="75"/>
      <c r="J38" s="75"/>
      <c r="K38" s="75"/>
      <c r="L38" s="3"/>
    </row>
    <row r="39" spans="1:12" ht="12" customHeight="1" x14ac:dyDescent="0.25">
      <c r="A39" s="974" t="s">
        <v>1882</v>
      </c>
      <c r="B39" s="974"/>
      <c r="C39" s="974"/>
      <c r="D39" s="974"/>
      <c r="E39" s="974"/>
      <c r="F39" s="974"/>
      <c r="G39" s="974"/>
      <c r="H39" s="974"/>
      <c r="I39" s="974"/>
      <c r="J39" s="974"/>
      <c r="K39" s="75"/>
      <c r="L39" s="3"/>
    </row>
    <row r="40" spans="1:12" ht="9.75" customHeight="1" x14ac:dyDescent="0.2">
      <c r="A40" s="658"/>
      <c r="B40" s="659"/>
      <c r="C40" s="659"/>
      <c r="D40" s="659"/>
      <c r="E40" s="75"/>
      <c r="F40" s="75"/>
      <c r="G40" s="75"/>
      <c r="H40" s="75"/>
      <c r="I40" s="75"/>
      <c r="J40" s="75"/>
      <c r="K40" s="75"/>
      <c r="L40" s="3"/>
    </row>
    <row r="41" spans="1:12" ht="14.25" customHeight="1" x14ac:dyDescent="0.2">
      <c r="A41" s="985" t="s">
        <v>50</v>
      </c>
      <c r="B41" s="975" t="s">
        <v>1098</v>
      </c>
      <c r="C41" s="975"/>
      <c r="D41" s="975"/>
      <c r="E41" s="3"/>
      <c r="F41" s="3"/>
      <c r="G41" s="3"/>
      <c r="H41" s="3"/>
      <c r="I41" s="3"/>
      <c r="J41" s="3"/>
      <c r="K41" s="3"/>
      <c r="L41" s="3"/>
    </row>
    <row r="42" spans="1:12" ht="14.25" customHeight="1" x14ac:dyDescent="0.2">
      <c r="A42" s="985"/>
      <c r="B42" s="685" t="s">
        <v>382</v>
      </c>
      <c r="C42" s="685" t="s">
        <v>1012</v>
      </c>
      <c r="D42" s="685" t="s">
        <v>141</v>
      </c>
      <c r="E42" s="3"/>
      <c r="F42" s="3"/>
      <c r="G42" s="3"/>
      <c r="H42" s="3"/>
      <c r="I42" s="3"/>
      <c r="J42" s="3"/>
      <c r="K42" s="3"/>
      <c r="L42" s="3"/>
    </row>
    <row r="43" spans="1:12" ht="12.75" customHeight="1" x14ac:dyDescent="0.2">
      <c r="A43" s="72">
        <v>2007</v>
      </c>
      <c r="B43" s="70">
        <f t="shared" ref="B43:D56" si="24">B24/B5</f>
        <v>1.9684963458249105</v>
      </c>
      <c r="C43" s="70">
        <f t="shared" si="24"/>
        <v>2.5139420145240865</v>
      </c>
      <c r="D43" s="70">
        <f t="shared" si="24"/>
        <v>2.1645216559748177</v>
      </c>
      <c r="E43" s="75"/>
      <c r="F43" s="75"/>
      <c r="G43" s="75"/>
      <c r="H43" s="75"/>
      <c r="I43" s="75"/>
      <c r="J43" s="75"/>
      <c r="K43" s="75"/>
      <c r="L43" s="3"/>
    </row>
    <row r="44" spans="1:12" ht="12.75" customHeight="1" x14ac:dyDescent="0.2">
      <c r="A44" s="561">
        <v>2008</v>
      </c>
      <c r="B44" s="70">
        <f t="shared" si="24"/>
        <v>2.0225714459074084</v>
      </c>
      <c r="C44" s="70">
        <f t="shared" si="24"/>
        <v>2.4524311808592745</v>
      </c>
      <c r="D44" s="70">
        <f t="shared" si="24"/>
        <v>2.1820142374563427</v>
      </c>
      <c r="E44" s="75"/>
      <c r="F44" s="75"/>
      <c r="G44" s="75"/>
      <c r="H44" s="75"/>
      <c r="I44" s="75"/>
      <c r="J44" s="75"/>
      <c r="K44" s="75"/>
      <c r="L44" s="3"/>
    </row>
    <row r="45" spans="1:12" ht="12.75" customHeight="1" x14ac:dyDescent="0.2">
      <c r="A45" s="561">
        <v>2009</v>
      </c>
      <c r="B45" s="70">
        <f t="shared" si="24"/>
        <v>2.3188676811968016</v>
      </c>
      <c r="C45" s="70">
        <f t="shared" si="24"/>
        <v>2.4869140248215551</v>
      </c>
      <c r="D45" s="70">
        <f t="shared" si="24"/>
        <v>2.3749865784783215</v>
      </c>
      <c r="E45" s="75"/>
      <c r="F45" s="75"/>
      <c r="G45" s="75"/>
      <c r="H45" s="75"/>
      <c r="I45" s="75"/>
      <c r="J45" s="75"/>
      <c r="K45" s="75"/>
      <c r="L45" s="3"/>
    </row>
    <row r="46" spans="1:12" ht="12.75" customHeight="1" x14ac:dyDescent="0.2">
      <c r="A46" s="561">
        <v>2010</v>
      </c>
      <c r="B46" s="70">
        <f t="shared" si="24"/>
        <v>2.219735287882</v>
      </c>
      <c r="C46" s="70">
        <f t="shared" si="24"/>
        <v>2.4487636383573661</v>
      </c>
      <c r="D46" s="70">
        <f t="shared" si="24"/>
        <v>2.3012330263773997</v>
      </c>
      <c r="E46" s="75"/>
      <c r="F46" s="75"/>
      <c r="G46" s="75"/>
      <c r="H46" s="75"/>
      <c r="I46" s="75"/>
      <c r="J46" s="75"/>
      <c r="K46" s="75"/>
      <c r="L46" s="3"/>
    </row>
    <row r="47" spans="1:12" ht="12.75" customHeight="1" x14ac:dyDescent="0.2">
      <c r="A47" s="561">
        <v>2011</v>
      </c>
      <c r="B47" s="70">
        <f t="shared" si="24"/>
        <v>2.1016109785202866</v>
      </c>
      <c r="C47" s="70">
        <f t="shared" si="24"/>
        <v>2.7241936273310166</v>
      </c>
      <c r="D47" s="70">
        <f t="shared" si="24"/>
        <v>2.3373802153806231</v>
      </c>
      <c r="E47" s="75"/>
      <c r="F47" s="75"/>
      <c r="G47" s="75"/>
      <c r="H47" s="75"/>
      <c r="I47" s="75"/>
      <c r="J47" s="75"/>
      <c r="K47" s="75"/>
      <c r="L47" s="3"/>
    </row>
    <row r="48" spans="1:12" ht="12.75" customHeight="1" x14ac:dyDescent="0.2">
      <c r="A48" s="561">
        <v>2012</v>
      </c>
      <c r="B48" s="70">
        <f t="shared" si="24"/>
        <v>2.4101269791503372</v>
      </c>
      <c r="C48" s="70">
        <f t="shared" si="24"/>
        <v>3.000103885310617</v>
      </c>
      <c r="D48" s="70">
        <f t="shared" si="24"/>
        <v>2.6321973918313879</v>
      </c>
      <c r="E48" s="75"/>
      <c r="F48" s="75"/>
      <c r="G48" s="75"/>
      <c r="H48" s="75"/>
      <c r="I48" s="75"/>
      <c r="J48" s="75"/>
      <c r="K48" s="75"/>
      <c r="L48" s="3"/>
    </row>
    <row r="49" spans="1:12" ht="12.75" customHeight="1" x14ac:dyDescent="0.2">
      <c r="A49" s="561">
        <v>2013</v>
      </c>
      <c r="B49" s="70">
        <f t="shared" si="24"/>
        <v>2.3014262858698982</v>
      </c>
      <c r="C49" s="70">
        <f t="shared" si="24"/>
        <v>2.7787536828061592</v>
      </c>
      <c r="D49" s="70">
        <f t="shared" si="24"/>
        <v>2.4827091162437189</v>
      </c>
      <c r="E49" s="75"/>
      <c r="F49" s="75"/>
      <c r="G49" s="75"/>
      <c r="H49" s="75"/>
      <c r="I49" s="75"/>
      <c r="J49" s="75"/>
      <c r="K49" s="75"/>
      <c r="L49" s="3"/>
    </row>
    <row r="50" spans="1:12" ht="12.75" customHeight="1" x14ac:dyDescent="0.2">
      <c r="A50" s="561">
        <v>2014</v>
      </c>
      <c r="B50" s="70">
        <f t="shared" si="24"/>
        <v>2.0392084521214153</v>
      </c>
      <c r="C50" s="70">
        <f t="shared" si="24"/>
        <v>2.4344823550067303</v>
      </c>
      <c r="D50" s="70">
        <f t="shared" si="24"/>
        <v>2.1832118033346126</v>
      </c>
      <c r="E50" s="75"/>
      <c r="F50" s="75"/>
      <c r="G50" s="75"/>
      <c r="H50" s="75"/>
      <c r="I50" s="75"/>
      <c r="J50" s="75"/>
      <c r="K50" s="75"/>
      <c r="L50" s="3"/>
    </row>
    <row r="51" spans="1:12" ht="12.75" customHeight="1" x14ac:dyDescent="0.2">
      <c r="A51" s="561">
        <v>2015</v>
      </c>
      <c r="B51" s="70">
        <f t="shared" si="24"/>
        <v>2.0695067999344583</v>
      </c>
      <c r="C51" s="70">
        <f t="shared" si="24"/>
        <v>2.5432248910509778</v>
      </c>
      <c r="D51" s="70">
        <f t="shared" si="24"/>
        <v>2.2555473740770959</v>
      </c>
      <c r="E51" s="75"/>
      <c r="F51" s="75"/>
      <c r="G51" s="75"/>
      <c r="H51" s="75"/>
      <c r="I51" s="75"/>
      <c r="J51" s="75"/>
      <c r="K51" s="75"/>
      <c r="L51" s="3"/>
    </row>
    <row r="52" spans="1:12" ht="12.75" customHeight="1" x14ac:dyDescent="0.2">
      <c r="A52" s="561">
        <v>2016</v>
      </c>
      <c r="B52" s="70">
        <f t="shared" si="24"/>
        <v>2.125178960473078</v>
      </c>
      <c r="C52" s="70">
        <f t="shared" si="24"/>
        <v>2.4470490132493281</v>
      </c>
      <c r="D52" s="70">
        <f t="shared" si="24"/>
        <v>2.2545237917938787</v>
      </c>
      <c r="E52" s="75"/>
      <c r="F52" s="75"/>
      <c r="G52" s="75"/>
      <c r="H52" s="75"/>
      <c r="I52" s="75"/>
      <c r="J52" s="75"/>
      <c r="K52" s="75"/>
      <c r="L52" s="3"/>
    </row>
    <row r="53" spans="1:12" ht="12.75" customHeight="1" x14ac:dyDescent="0.2">
      <c r="A53" s="561">
        <v>2017</v>
      </c>
      <c r="B53" s="70">
        <f t="shared" si="24"/>
        <v>2.2247827729505101</v>
      </c>
      <c r="C53" s="70">
        <f t="shared" si="24"/>
        <v>2.8627839969769968</v>
      </c>
      <c r="D53" s="70">
        <f t="shared" si="24"/>
        <v>2.4677953294231947</v>
      </c>
      <c r="E53" s="75"/>
      <c r="F53" s="75"/>
      <c r="G53" s="75"/>
      <c r="H53" s="75"/>
      <c r="I53" s="75"/>
      <c r="J53" s="75"/>
      <c r="K53" s="75"/>
      <c r="L53" s="3"/>
    </row>
    <row r="54" spans="1:12" ht="12.75" customHeight="1" x14ac:dyDescent="0.2">
      <c r="A54" s="561">
        <v>2018</v>
      </c>
      <c r="B54" s="70">
        <f t="shared" si="24"/>
        <v>2.0635752095280107</v>
      </c>
      <c r="C54" s="70">
        <f t="shared" si="24"/>
        <v>2.7662296276063008</v>
      </c>
      <c r="D54" s="70">
        <f t="shared" si="24"/>
        <v>2.3285998832377484</v>
      </c>
      <c r="E54" s="75"/>
      <c r="F54" s="75"/>
      <c r="G54" s="75"/>
      <c r="H54" s="75"/>
      <c r="I54" s="75"/>
      <c r="J54" s="75"/>
      <c r="K54" s="75"/>
      <c r="L54" s="3"/>
    </row>
    <row r="55" spans="1:12" ht="12.75" customHeight="1" x14ac:dyDescent="0.2">
      <c r="A55" s="561">
        <v>2019</v>
      </c>
      <c r="B55" s="70">
        <f t="shared" si="24"/>
        <v>2.0906683372725459</v>
      </c>
      <c r="C55" s="70">
        <f t="shared" si="24"/>
        <v>3.1616731231304858</v>
      </c>
      <c r="D55" s="70">
        <f t="shared" si="24"/>
        <v>2.4841289857683302</v>
      </c>
      <c r="E55" s="75"/>
      <c r="F55" s="75"/>
      <c r="G55" s="75"/>
      <c r="H55" s="75"/>
      <c r="I55" s="75"/>
      <c r="J55" s="75"/>
      <c r="K55" s="75"/>
      <c r="L55" s="3"/>
    </row>
    <row r="56" spans="1:12" ht="12.75" customHeight="1" x14ac:dyDescent="0.2">
      <c r="A56" s="561">
        <v>2020</v>
      </c>
      <c r="B56" s="70">
        <f t="shared" si="24"/>
        <v>2.8911452527504484</v>
      </c>
      <c r="C56" s="70">
        <f t="shared" si="24"/>
        <v>3.9036094304193614</v>
      </c>
      <c r="D56" s="70">
        <f t="shared" si="24"/>
        <v>3.0820026744277511</v>
      </c>
      <c r="E56" s="75"/>
      <c r="F56" s="75"/>
      <c r="G56" s="75"/>
      <c r="H56" s="75"/>
      <c r="I56" s="75"/>
      <c r="J56" s="75"/>
      <c r="K56" s="75"/>
      <c r="L56" s="3"/>
    </row>
    <row r="57" spans="1:12" ht="12" customHeight="1" x14ac:dyDescent="0.2">
      <c r="A57" s="124" t="s">
        <v>1029</v>
      </c>
      <c r="B57" s="659"/>
      <c r="C57" s="659"/>
      <c r="D57" s="659"/>
      <c r="E57" s="75"/>
      <c r="F57" s="75"/>
      <c r="G57" s="75"/>
      <c r="H57" s="75"/>
      <c r="I57" s="75"/>
      <c r="J57" s="75"/>
      <c r="K57" s="75"/>
      <c r="L57" s="3"/>
    </row>
    <row r="58" spans="1:12" ht="12" customHeight="1" x14ac:dyDescent="0.2">
      <c r="A58" s="658"/>
      <c r="B58" s="659"/>
      <c r="C58" s="659"/>
      <c r="D58" s="659"/>
      <c r="E58" s="75"/>
      <c r="F58" s="75"/>
      <c r="G58" s="75"/>
      <c r="H58" s="75"/>
      <c r="I58" s="75"/>
      <c r="J58" s="75"/>
      <c r="K58" s="75"/>
      <c r="L58" s="3"/>
    </row>
    <row r="59" spans="1:12" ht="12" customHeight="1" x14ac:dyDescent="0.2">
      <c r="A59" s="658"/>
      <c r="B59" s="659"/>
      <c r="C59" s="659"/>
      <c r="D59" s="659"/>
      <c r="E59" s="75"/>
      <c r="F59" s="75"/>
      <c r="G59" s="75"/>
      <c r="H59" s="75"/>
      <c r="I59" s="75"/>
      <c r="J59" s="75"/>
      <c r="K59" s="75"/>
      <c r="L59" s="3"/>
    </row>
    <row r="60" spans="1:12" x14ac:dyDescent="0.2">
      <c r="A60" s="658"/>
      <c r="B60" s="659"/>
      <c r="C60" s="659"/>
      <c r="D60" s="659"/>
      <c r="E60" s="75"/>
      <c r="F60" s="75"/>
      <c r="G60" s="75"/>
      <c r="H60" s="75"/>
      <c r="I60" s="75"/>
      <c r="J60" s="75"/>
      <c r="L60" s="3"/>
    </row>
    <row r="61" spans="1:12" x14ac:dyDescent="0.2">
      <c r="B61" s="22"/>
      <c r="C61" s="22"/>
      <c r="D61" s="22"/>
      <c r="E61" s="22"/>
      <c r="F61" s="22"/>
      <c r="G61" s="22"/>
    </row>
    <row r="62" spans="1:12" x14ac:dyDescent="0.2">
      <c r="A62" s="124"/>
      <c r="B62" s="22"/>
      <c r="C62" s="22"/>
      <c r="D62" s="22"/>
      <c r="E62" s="22"/>
      <c r="F62" s="22"/>
      <c r="G62" s="22"/>
    </row>
    <row r="63" spans="1:12" x14ac:dyDescent="0.2">
      <c r="A63" s="124"/>
      <c r="B63" s="22"/>
      <c r="C63" s="22"/>
      <c r="D63" s="22"/>
      <c r="E63" s="22"/>
      <c r="F63" s="22"/>
      <c r="G63" s="22"/>
    </row>
    <row r="64" spans="1:12" x14ac:dyDescent="0.2">
      <c r="A64" s="124"/>
      <c r="B64" s="22"/>
      <c r="C64" s="22"/>
      <c r="D64" s="22"/>
      <c r="E64" s="22"/>
      <c r="F64" s="22"/>
      <c r="G64" s="22"/>
    </row>
    <row r="65" spans="1:7" x14ac:dyDescent="0.2">
      <c r="A65" s="124"/>
      <c r="B65" s="22"/>
      <c r="C65" s="22"/>
      <c r="D65" s="22"/>
      <c r="E65" s="22"/>
      <c r="F65" s="22"/>
      <c r="G65" s="22"/>
    </row>
    <row r="66" spans="1:7" x14ac:dyDescent="0.2">
      <c r="A66" s="124"/>
      <c r="B66" s="22"/>
      <c r="C66" s="22"/>
      <c r="D66" s="22"/>
      <c r="E66" s="22"/>
      <c r="F66" s="22"/>
      <c r="G66" s="22"/>
    </row>
    <row r="67" spans="1:7" x14ac:dyDescent="0.2">
      <c r="A67" s="124"/>
      <c r="B67" s="22"/>
      <c r="C67" s="22"/>
      <c r="D67" s="22"/>
      <c r="E67" s="22"/>
      <c r="F67" s="22"/>
      <c r="G67" s="22"/>
    </row>
    <row r="68" spans="1:7" x14ac:dyDescent="0.2">
      <c r="A68" s="124"/>
      <c r="B68" s="22"/>
      <c r="C68" s="22"/>
      <c r="D68" s="22"/>
      <c r="E68" s="22"/>
      <c r="F68" s="22"/>
      <c r="G68" s="22"/>
    </row>
    <row r="69" spans="1:7" x14ac:dyDescent="0.2">
      <c r="A69" s="124"/>
      <c r="B69" s="22"/>
      <c r="C69" s="22"/>
      <c r="D69" s="22"/>
      <c r="E69" s="22"/>
      <c r="F69" s="22"/>
      <c r="G69" s="22"/>
    </row>
    <row r="70" spans="1:7" x14ac:dyDescent="0.2">
      <c r="A70" s="124"/>
      <c r="B70" s="22"/>
      <c r="C70" s="22"/>
      <c r="D70" s="22"/>
      <c r="E70" s="22"/>
      <c r="F70" s="22"/>
      <c r="G70" s="22"/>
    </row>
    <row r="71" spans="1:7" x14ac:dyDescent="0.2">
      <c r="A71" s="124"/>
      <c r="B71" s="22"/>
      <c r="C71" s="22"/>
      <c r="D71" s="22"/>
      <c r="E71" s="22"/>
      <c r="F71" s="22"/>
      <c r="G71" s="22"/>
    </row>
    <row r="72" spans="1:7" x14ac:dyDescent="0.2">
      <c r="A72" s="124"/>
      <c r="B72" s="22"/>
      <c r="C72" s="22"/>
      <c r="D72" s="22"/>
      <c r="E72" s="22"/>
      <c r="F72" s="22"/>
      <c r="G72" s="22"/>
    </row>
    <row r="73" spans="1:7" x14ac:dyDescent="0.2">
      <c r="A73" s="22"/>
      <c r="B73" s="22"/>
      <c r="C73" s="22"/>
      <c r="D73" s="22"/>
      <c r="E73" s="22"/>
      <c r="F73" s="22"/>
      <c r="G73" s="22"/>
    </row>
    <row r="77" spans="1:7" x14ac:dyDescent="0.2">
      <c r="A77" s="22"/>
      <c r="B77" s="22"/>
      <c r="C77" s="22"/>
      <c r="D77" s="22"/>
      <c r="E77" s="22"/>
      <c r="F77" s="22"/>
      <c r="G77" s="22"/>
    </row>
  </sheetData>
  <mergeCells count="13">
    <mergeCell ref="A41:A42"/>
    <mergeCell ref="A1:J1"/>
    <mergeCell ref="A20:J20"/>
    <mergeCell ref="A39:J39"/>
    <mergeCell ref="A22:A23"/>
    <mergeCell ref="B22:D22"/>
    <mergeCell ref="H3:J3"/>
    <mergeCell ref="E22:G22"/>
    <mergeCell ref="H22:J22"/>
    <mergeCell ref="B3:D3"/>
    <mergeCell ref="E3:G3"/>
    <mergeCell ref="A3:A4"/>
    <mergeCell ref="B41:D41"/>
  </mergeCells>
  <pageMargins left="0.7" right="0.7" top="0.75" bottom="0.75" header="0.3" footer="0.3"/>
  <pageSetup paperSize="9" scale="95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S33"/>
  <sheetViews>
    <sheetView zoomScaleNormal="100" workbookViewId="0">
      <selection activeCell="A20" sqref="A20:G20"/>
    </sheetView>
  </sheetViews>
  <sheetFormatPr defaultRowHeight="13.5" customHeight="1" x14ac:dyDescent="0.2"/>
  <cols>
    <col min="1" max="1" width="5.85546875" style="141" customWidth="1"/>
    <col min="2" max="8" width="9.7109375" style="28" customWidth="1"/>
    <col min="9" max="9" width="6.5703125" style="28" customWidth="1"/>
    <col min="10" max="14" width="9.7109375" style="28" customWidth="1"/>
    <col min="15" max="229" width="9.140625" style="28"/>
    <col min="230" max="230" width="10.7109375" style="28" bestFit="1" customWidth="1"/>
    <col min="231" max="231" width="9.7109375" style="28" bestFit="1" customWidth="1"/>
    <col min="232" max="232" width="10.7109375" style="28" bestFit="1" customWidth="1"/>
    <col min="233" max="233" width="12.7109375" style="28" bestFit="1" customWidth="1"/>
    <col min="234" max="234" width="13.7109375" style="28" bestFit="1" customWidth="1"/>
    <col min="235" max="235" width="10.7109375" style="28" bestFit="1" customWidth="1"/>
    <col min="236" max="236" width="12.7109375" style="28" bestFit="1" customWidth="1"/>
    <col min="237" max="237" width="13.7109375" style="28" bestFit="1" customWidth="1"/>
    <col min="238" max="238" width="10.7109375" style="28" bestFit="1" customWidth="1"/>
    <col min="239" max="239" width="12.7109375" style="28" bestFit="1" customWidth="1"/>
    <col min="240" max="240" width="13.7109375" style="28" bestFit="1" customWidth="1"/>
    <col min="241" max="241" width="10.7109375" style="28" bestFit="1" customWidth="1"/>
    <col min="242" max="242" width="12.7109375" style="28" bestFit="1" customWidth="1"/>
    <col min="243" max="243" width="13.7109375" style="28" bestFit="1" customWidth="1"/>
    <col min="244" max="244" width="10.7109375" style="28" bestFit="1" customWidth="1"/>
    <col min="245" max="245" width="12.7109375" style="28" bestFit="1" customWidth="1"/>
    <col min="246" max="246" width="13.7109375" style="28" bestFit="1" customWidth="1"/>
    <col min="247" max="247" width="10.7109375" style="28" bestFit="1" customWidth="1"/>
    <col min="248" max="248" width="12.7109375" style="28" bestFit="1" customWidth="1"/>
    <col min="249" max="249" width="13.7109375" style="28" bestFit="1" customWidth="1"/>
    <col min="250" max="485" width="9.140625" style="28"/>
    <col min="486" max="486" width="10.7109375" style="28" bestFit="1" customWidth="1"/>
    <col min="487" max="487" width="9.7109375" style="28" bestFit="1" customWidth="1"/>
    <col min="488" max="488" width="10.7109375" style="28" bestFit="1" customWidth="1"/>
    <col min="489" max="489" width="12.7109375" style="28" bestFit="1" customWidth="1"/>
    <col min="490" max="490" width="13.7109375" style="28" bestFit="1" customWidth="1"/>
    <col min="491" max="491" width="10.7109375" style="28" bestFit="1" customWidth="1"/>
    <col min="492" max="492" width="12.7109375" style="28" bestFit="1" customWidth="1"/>
    <col min="493" max="493" width="13.7109375" style="28" bestFit="1" customWidth="1"/>
    <col min="494" max="494" width="10.7109375" style="28" bestFit="1" customWidth="1"/>
    <col min="495" max="495" width="12.7109375" style="28" bestFit="1" customWidth="1"/>
    <col min="496" max="496" width="13.7109375" style="28" bestFit="1" customWidth="1"/>
    <col min="497" max="497" width="10.7109375" style="28" bestFit="1" customWidth="1"/>
    <col min="498" max="498" width="12.7109375" style="28" bestFit="1" customWidth="1"/>
    <col min="499" max="499" width="13.7109375" style="28" bestFit="1" customWidth="1"/>
    <col min="500" max="500" width="10.7109375" style="28" bestFit="1" customWidth="1"/>
    <col min="501" max="501" width="12.7109375" style="28" bestFit="1" customWidth="1"/>
    <col min="502" max="502" width="13.7109375" style="28" bestFit="1" customWidth="1"/>
    <col min="503" max="503" width="10.7109375" style="28" bestFit="1" customWidth="1"/>
    <col min="504" max="504" width="12.7109375" style="28" bestFit="1" customWidth="1"/>
    <col min="505" max="505" width="13.7109375" style="28" bestFit="1" customWidth="1"/>
    <col min="506" max="741" width="9.140625" style="28"/>
    <col min="742" max="742" width="10.7109375" style="28" bestFit="1" customWidth="1"/>
    <col min="743" max="743" width="9.7109375" style="28" bestFit="1" customWidth="1"/>
    <col min="744" max="744" width="10.7109375" style="28" bestFit="1" customWidth="1"/>
    <col min="745" max="745" width="12.7109375" style="28" bestFit="1" customWidth="1"/>
    <col min="746" max="746" width="13.7109375" style="28" bestFit="1" customWidth="1"/>
    <col min="747" max="747" width="10.7109375" style="28" bestFit="1" customWidth="1"/>
    <col min="748" max="748" width="12.7109375" style="28" bestFit="1" customWidth="1"/>
    <col min="749" max="749" width="13.7109375" style="28" bestFit="1" customWidth="1"/>
    <col min="750" max="750" width="10.7109375" style="28" bestFit="1" customWidth="1"/>
    <col min="751" max="751" width="12.7109375" style="28" bestFit="1" customWidth="1"/>
    <col min="752" max="752" width="13.7109375" style="28" bestFit="1" customWidth="1"/>
    <col min="753" max="753" width="10.7109375" style="28" bestFit="1" customWidth="1"/>
    <col min="754" max="754" width="12.7109375" style="28" bestFit="1" customWidth="1"/>
    <col min="755" max="755" width="13.7109375" style="28" bestFit="1" customWidth="1"/>
    <col min="756" max="756" width="10.7109375" style="28" bestFit="1" customWidth="1"/>
    <col min="757" max="757" width="12.7109375" style="28" bestFit="1" customWidth="1"/>
    <col min="758" max="758" width="13.7109375" style="28" bestFit="1" customWidth="1"/>
    <col min="759" max="759" width="10.7109375" style="28" bestFit="1" customWidth="1"/>
    <col min="760" max="760" width="12.7109375" style="28" bestFit="1" customWidth="1"/>
    <col min="761" max="761" width="13.7109375" style="28" bestFit="1" customWidth="1"/>
    <col min="762" max="997" width="9.140625" style="28"/>
    <col min="998" max="998" width="10.7109375" style="28" bestFit="1" customWidth="1"/>
    <col min="999" max="999" width="9.7109375" style="28" bestFit="1" customWidth="1"/>
    <col min="1000" max="1000" width="10.7109375" style="28" bestFit="1" customWidth="1"/>
    <col min="1001" max="1001" width="12.7109375" style="28" bestFit="1" customWidth="1"/>
    <col min="1002" max="1002" width="13.7109375" style="28" bestFit="1" customWidth="1"/>
    <col min="1003" max="1003" width="10.7109375" style="28" bestFit="1" customWidth="1"/>
    <col min="1004" max="1004" width="12.7109375" style="28" bestFit="1" customWidth="1"/>
    <col min="1005" max="1005" width="13.7109375" style="28" bestFit="1" customWidth="1"/>
    <col min="1006" max="1006" width="10.7109375" style="28" bestFit="1" customWidth="1"/>
    <col min="1007" max="1007" width="12.7109375" style="28" bestFit="1" customWidth="1"/>
    <col min="1008" max="1008" width="13.7109375" style="28" bestFit="1" customWidth="1"/>
    <col min="1009" max="1009" width="10.7109375" style="28" bestFit="1" customWidth="1"/>
    <col min="1010" max="1010" width="12.7109375" style="28" bestFit="1" customWidth="1"/>
    <col min="1011" max="1011" width="13.7109375" style="28" bestFit="1" customWidth="1"/>
    <col min="1012" max="1012" width="10.7109375" style="28" bestFit="1" customWidth="1"/>
    <col min="1013" max="1013" width="12.7109375" style="28" bestFit="1" customWidth="1"/>
    <col min="1014" max="1014" width="13.7109375" style="28" bestFit="1" customWidth="1"/>
    <col min="1015" max="1015" width="10.7109375" style="28" bestFit="1" customWidth="1"/>
    <col min="1016" max="1016" width="12.7109375" style="28" bestFit="1" customWidth="1"/>
    <col min="1017" max="1017" width="13.7109375" style="28" bestFit="1" customWidth="1"/>
    <col min="1018" max="1253" width="9.140625" style="28"/>
    <col min="1254" max="1254" width="10.7109375" style="28" bestFit="1" customWidth="1"/>
    <col min="1255" max="1255" width="9.7109375" style="28" bestFit="1" customWidth="1"/>
    <col min="1256" max="1256" width="10.7109375" style="28" bestFit="1" customWidth="1"/>
    <col min="1257" max="1257" width="12.7109375" style="28" bestFit="1" customWidth="1"/>
    <col min="1258" max="1258" width="13.7109375" style="28" bestFit="1" customWidth="1"/>
    <col min="1259" max="1259" width="10.7109375" style="28" bestFit="1" customWidth="1"/>
    <col min="1260" max="1260" width="12.7109375" style="28" bestFit="1" customWidth="1"/>
    <col min="1261" max="1261" width="13.7109375" style="28" bestFit="1" customWidth="1"/>
    <col min="1262" max="1262" width="10.7109375" style="28" bestFit="1" customWidth="1"/>
    <col min="1263" max="1263" width="12.7109375" style="28" bestFit="1" customWidth="1"/>
    <col min="1264" max="1264" width="13.7109375" style="28" bestFit="1" customWidth="1"/>
    <col min="1265" max="1265" width="10.7109375" style="28" bestFit="1" customWidth="1"/>
    <col min="1266" max="1266" width="12.7109375" style="28" bestFit="1" customWidth="1"/>
    <col min="1267" max="1267" width="13.7109375" style="28" bestFit="1" customWidth="1"/>
    <col min="1268" max="1268" width="10.7109375" style="28" bestFit="1" customWidth="1"/>
    <col min="1269" max="1269" width="12.7109375" style="28" bestFit="1" customWidth="1"/>
    <col min="1270" max="1270" width="13.7109375" style="28" bestFit="1" customWidth="1"/>
    <col min="1271" max="1271" width="10.7109375" style="28" bestFit="1" customWidth="1"/>
    <col min="1272" max="1272" width="12.7109375" style="28" bestFit="1" customWidth="1"/>
    <col min="1273" max="1273" width="13.7109375" style="28" bestFit="1" customWidth="1"/>
    <col min="1274" max="1509" width="9.140625" style="28"/>
    <col min="1510" max="1510" width="10.7109375" style="28" bestFit="1" customWidth="1"/>
    <col min="1511" max="1511" width="9.7109375" style="28" bestFit="1" customWidth="1"/>
    <col min="1512" max="1512" width="10.7109375" style="28" bestFit="1" customWidth="1"/>
    <col min="1513" max="1513" width="12.7109375" style="28" bestFit="1" customWidth="1"/>
    <col min="1514" max="1514" width="13.7109375" style="28" bestFit="1" customWidth="1"/>
    <col min="1515" max="1515" width="10.7109375" style="28" bestFit="1" customWidth="1"/>
    <col min="1516" max="1516" width="12.7109375" style="28" bestFit="1" customWidth="1"/>
    <col min="1517" max="1517" width="13.7109375" style="28" bestFit="1" customWidth="1"/>
    <col min="1518" max="1518" width="10.7109375" style="28" bestFit="1" customWidth="1"/>
    <col min="1519" max="1519" width="12.7109375" style="28" bestFit="1" customWidth="1"/>
    <col min="1520" max="1520" width="13.7109375" style="28" bestFit="1" customWidth="1"/>
    <col min="1521" max="1521" width="10.7109375" style="28" bestFit="1" customWidth="1"/>
    <col min="1522" max="1522" width="12.7109375" style="28" bestFit="1" customWidth="1"/>
    <col min="1523" max="1523" width="13.7109375" style="28" bestFit="1" customWidth="1"/>
    <col min="1524" max="1524" width="10.7109375" style="28" bestFit="1" customWidth="1"/>
    <col min="1525" max="1525" width="12.7109375" style="28" bestFit="1" customWidth="1"/>
    <col min="1526" max="1526" width="13.7109375" style="28" bestFit="1" customWidth="1"/>
    <col min="1527" max="1527" width="10.7109375" style="28" bestFit="1" customWidth="1"/>
    <col min="1528" max="1528" width="12.7109375" style="28" bestFit="1" customWidth="1"/>
    <col min="1529" max="1529" width="13.7109375" style="28" bestFit="1" customWidth="1"/>
    <col min="1530" max="1765" width="9.140625" style="28"/>
    <col min="1766" max="1766" width="10.7109375" style="28" bestFit="1" customWidth="1"/>
    <col min="1767" max="1767" width="9.7109375" style="28" bestFit="1" customWidth="1"/>
    <col min="1768" max="1768" width="10.7109375" style="28" bestFit="1" customWidth="1"/>
    <col min="1769" max="1769" width="12.7109375" style="28" bestFit="1" customWidth="1"/>
    <col min="1770" max="1770" width="13.7109375" style="28" bestFit="1" customWidth="1"/>
    <col min="1771" max="1771" width="10.7109375" style="28" bestFit="1" customWidth="1"/>
    <col min="1772" max="1772" width="12.7109375" style="28" bestFit="1" customWidth="1"/>
    <col min="1773" max="1773" width="13.7109375" style="28" bestFit="1" customWidth="1"/>
    <col min="1774" max="1774" width="10.7109375" style="28" bestFit="1" customWidth="1"/>
    <col min="1775" max="1775" width="12.7109375" style="28" bestFit="1" customWidth="1"/>
    <col min="1776" max="1776" width="13.7109375" style="28" bestFit="1" customWidth="1"/>
    <col min="1777" max="1777" width="10.7109375" style="28" bestFit="1" customWidth="1"/>
    <col min="1778" max="1778" width="12.7109375" style="28" bestFit="1" customWidth="1"/>
    <col min="1779" max="1779" width="13.7109375" style="28" bestFit="1" customWidth="1"/>
    <col min="1780" max="1780" width="10.7109375" style="28" bestFit="1" customWidth="1"/>
    <col min="1781" max="1781" width="12.7109375" style="28" bestFit="1" customWidth="1"/>
    <col min="1782" max="1782" width="13.7109375" style="28" bestFit="1" customWidth="1"/>
    <col min="1783" max="1783" width="10.7109375" style="28" bestFit="1" customWidth="1"/>
    <col min="1784" max="1784" width="12.7109375" style="28" bestFit="1" customWidth="1"/>
    <col min="1785" max="1785" width="13.7109375" style="28" bestFit="1" customWidth="1"/>
    <col min="1786" max="2021" width="9.140625" style="28"/>
    <col min="2022" max="2022" width="10.7109375" style="28" bestFit="1" customWidth="1"/>
    <col min="2023" max="2023" width="9.7109375" style="28" bestFit="1" customWidth="1"/>
    <col min="2024" max="2024" width="10.7109375" style="28" bestFit="1" customWidth="1"/>
    <col min="2025" max="2025" width="12.7109375" style="28" bestFit="1" customWidth="1"/>
    <col min="2026" max="2026" width="13.7109375" style="28" bestFit="1" customWidth="1"/>
    <col min="2027" max="2027" width="10.7109375" style="28" bestFit="1" customWidth="1"/>
    <col min="2028" max="2028" width="12.7109375" style="28" bestFit="1" customWidth="1"/>
    <col min="2029" max="2029" width="13.7109375" style="28" bestFit="1" customWidth="1"/>
    <col min="2030" max="2030" width="10.7109375" style="28" bestFit="1" customWidth="1"/>
    <col min="2031" max="2031" width="12.7109375" style="28" bestFit="1" customWidth="1"/>
    <col min="2032" max="2032" width="13.7109375" style="28" bestFit="1" customWidth="1"/>
    <col min="2033" max="2033" width="10.7109375" style="28" bestFit="1" customWidth="1"/>
    <col min="2034" max="2034" width="12.7109375" style="28" bestFit="1" customWidth="1"/>
    <col min="2035" max="2035" width="13.7109375" style="28" bestFit="1" customWidth="1"/>
    <col min="2036" max="2036" width="10.7109375" style="28" bestFit="1" customWidth="1"/>
    <col min="2037" max="2037" width="12.7109375" style="28" bestFit="1" customWidth="1"/>
    <col min="2038" max="2038" width="13.7109375" style="28" bestFit="1" customWidth="1"/>
    <col min="2039" max="2039" width="10.7109375" style="28" bestFit="1" customWidth="1"/>
    <col min="2040" max="2040" width="12.7109375" style="28" bestFit="1" customWidth="1"/>
    <col min="2041" max="2041" width="13.7109375" style="28" bestFit="1" customWidth="1"/>
    <col min="2042" max="2277" width="9.140625" style="28"/>
    <col min="2278" max="2278" width="10.7109375" style="28" bestFit="1" customWidth="1"/>
    <col min="2279" max="2279" width="9.7109375" style="28" bestFit="1" customWidth="1"/>
    <col min="2280" max="2280" width="10.7109375" style="28" bestFit="1" customWidth="1"/>
    <col min="2281" max="2281" width="12.7109375" style="28" bestFit="1" customWidth="1"/>
    <col min="2282" max="2282" width="13.7109375" style="28" bestFit="1" customWidth="1"/>
    <col min="2283" max="2283" width="10.7109375" style="28" bestFit="1" customWidth="1"/>
    <col min="2284" max="2284" width="12.7109375" style="28" bestFit="1" customWidth="1"/>
    <col min="2285" max="2285" width="13.7109375" style="28" bestFit="1" customWidth="1"/>
    <col min="2286" max="2286" width="10.7109375" style="28" bestFit="1" customWidth="1"/>
    <col min="2287" max="2287" width="12.7109375" style="28" bestFit="1" customWidth="1"/>
    <col min="2288" max="2288" width="13.7109375" style="28" bestFit="1" customWidth="1"/>
    <col min="2289" max="2289" width="10.7109375" style="28" bestFit="1" customWidth="1"/>
    <col min="2290" max="2290" width="12.7109375" style="28" bestFit="1" customWidth="1"/>
    <col min="2291" max="2291" width="13.7109375" style="28" bestFit="1" customWidth="1"/>
    <col min="2292" max="2292" width="10.7109375" style="28" bestFit="1" customWidth="1"/>
    <col min="2293" max="2293" width="12.7109375" style="28" bestFit="1" customWidth="1"/>
    <col min="2294" max="2294" width="13.7109375" style="28" bestFit="1" customWidth="1"/>
    <col min="2295" max="2295" width="10.7109375" style="28" bestFit="1" customWidth="1"/>
    <col min="2296" max="2296" width="12.7109375" style="28" bestFit="1" customWidth="1"/>
    <col min="2297" max="2297" width="13.7109375" style="28" bestFit="1" customWidth="1"/>
    <col min="2298" max="2533" width="9.140625" style="28"/>
    <col min="2534" max="2534" width="10.7109375" style="28" bestFit="1" customWidth="1"/>
    <col min="2535" max="2535" width="9.7109375" style="28" bestFit="1" customWidth="1"/>
    <col min="2536" max="2536" width="10.7109375" style="28" bestFit="1" customWidth="1"/>
    <col min="2537" max="2537" width="12.7109375" style="28" bestFit="1" customWidth="1"/>
    <col min="2538" max="2538" width="13.7109375" style="28" bestFit="1" customWidth="1"/>
    <col min="2539" max="2539" width="10.7109375" style="28" bestFit="1" customWidth="1"/>
    <col min="2540" max="2540" width="12.7109375" style="28" bestFit="1" customWidth="1"/>
    <col min="2541" max="2541" width="13.7109375" style="28" bestFit="1" customWidth="1"/>
    <col min="2542" max="2542" width="10.7109375" style="28" bestFit="1" customWidth="1"/>
    <col min="2543" max="2543" width="12.7109375" style="28" bestFit="1" customWidth="1"/>
    <col min="2544" max="2544" width="13.7109375" style="28" bestFit="1" customWidth="1"/>
    <col min="2545" max="2545" width="10.7109375" style="28" bestFit="1" customWidth="1"/>
    <col min="2546" max="2546" width="12.7109375" style="28" bestFit="1" customWidth="1"/>
    <col min="2547" max="2547" width="13.7109375" style="28" bestFit="1" customWidth="1"/>
    <col min="2548" max="2548" width="10.7109375" style="28" bestFit="1" customWidth="1"/>
    <col min="2549" max="2549" width="12.7109375" style="28" bestFit="1" customWidth="1"/>
    <col min="2550" max="2550" width="13.7109375" style="28" bestFit="1" customWidth="1"/>
    <col min="2551" max="2551" width="10.7109375" style="28" bestFit="1" customWidth="1"/>
    <col min="2552" max="2552" width="12.7109375" style="28" bestFit="1" customWidth="1"/>
    <col min="2553" max="2553" width="13.7109375" style="28" bestFit="1" customWidth="1"/>
    <col min="2554" max="2789" width="9.140625" style="28"/>
    <col min="2790" max="2790" width="10.7109375" style="28" bestFit="1" customWidth="1"/>
    <col min="2791" max="2791" width="9.7109375" style="28" bestFit="1" customWidth="1"/>
    <col min="2792" max="2792" width="10.7109375" style="28" bestFit="1" customWidth="1"/>
    <col min="2793" max="2793" width="12.7109375" style="28" bestFit="1" customWidth="1"/>
    <col min="2794" max="2794" width="13.7109375" style="28" bestFit="1" customWidth="1"/>
    <col min="2795" max="2795" width="10.7109375" style="28" bestFit="1" customWidth="1"/>
    <col min="2796" max="2796" width="12.7109375" style="28" bestFit="1" customWidth="1"/>
    <col min="2797" max="2797" width="13.7109375" style="28" bestFit="1" customWidth="1"/>
    <col min="2798" max="2798" width="10.7109375" style="28" bestFit="1" customWidth="1"/>
    <col min="2799" max="2799" width="12.7109375" style="28" bestFit="1" customWidth="1"/>
    <col min="2800" max="2800" width="13.7109375" style="28" bestFit="1" customWidth="1"/>
    <col min="2801" max="2801" width="10.7109375" style="28" bestFit="1" customWidth="1"/>
    <col min="2802" max="2802" width="12.7109375" style="28" bestFit="1" customWidth="1"/>
    <col min="2803" max="2803" width="13.7109375" style="28" bestFit="1" customWidth="1"/>
    <col min="2804" max="2804" width="10.7109375" style="28" bestFit="1" customWidth="1"/>
    <col min="2805" max="2805" width="12.7109375" style="28" bestFit="1" customWidth="1"/>
    <col min="2806" max="2806" width="13.7109375" style="28" bestFit="1" customWidth="1"/>
    <col min="2807" max="2807" width="10.7109375" style="28" bestFit="1" customWidth="1"/>
    <col min="2808" max="2808" width="12.7109375" style="28" bestFit="1" customWidth="1"/>
    <col min="2809" max="2809" width="13.7109375" style="28" bestFit="1" customWidth="1"/>
    <col min="2810" max="3045" width="9.140625" style="28"/>
    <col min="3046" max="3046" width="10.7109375" style="28" bestFit="1" customWidth="1"/>
    <col min="3047" max="3047" width="9.7109375" style="28" bestFit="1" customWidth="1"/>
    <col min="3048" max="3048" width="10.7109375" style="28" bestFit="1" customWidth="1"/>
    <col min="3049" max="3049" width="12.7109375" style="28" bestFit="1" customWidth="1"/>
    <col min="3050" max="3050" width="13.7109375" style="28" bestFit="1" customWidth="1"/>
    <col min="3051" max="3051" width="10.7109375" style="28" bestFit="1" customWidth="1"/>
    <col min="3052" max="3052" width="12.7109375" style="28" bestFit="1" customWidth="1"/>
    <col min="3053" max="3053" width="13.7109375" style="28" bestFit="1" customWidth="1"/>
    <col min="3054" max="3054" width="10.7109375" style="28" bestFit="1" customWidth="1"/>
    <col min="3055" max="3055" width="12.7109375" style="28" bestFit="1" customWidth="1"/>
    <col min="3056" max="3056" width="13.7109375" style="28" bestFit="1" customWidth="1"/>
    <col min="3057" max="3057" width="10.7109375" style="28" bestFit="1" customWidth="1"/>
    <col min="3058" max="3058" width="12.7109375" style="28" bestFit="1" customWidth="1"/>
    <col min="3059" max="3059" width="13.7109375" style="28" bestFit="1" customWidth="1"/>
    <col min="3060" max="3060" width="10.7109375" style="28" bestFit="1" customWidth="1"/>
    <col min="3061" max="3061" width="12.7109375" style="28" bestFit="1" customWidth="1"/>
    <col min="3062" max="3062" width="13.7109375" style="28" bestFit="1" customWidth="1"/>
    <col min="3063" max="3063" width="10.7109375" style="28" bestFit="1" customWidth="1"/>
    <col min="3064" max="3064" width="12.7109375" style="28" bestFit="1" customWidth="1"/>
    <col min="3065" max="3065" width="13.7109375" style="28" bestFit="1" customWidth="1"/>
    <col min="3066" max="3301" width="9.140625" style="28"/>
    <col min="3302" max="3302" width="10.7109375" style="28" bestFit="1" customWidth="1"/>
    <col min="3303" max="3303" width="9.7109375" style="28" bestFit="1" customWidth="1"/>
    <col min="3304" max="3304" width="10.7109375" style="28" bestFit="1" customWidth="1"/>
    <col min="3305" max="3305" width="12.7109375" style="28" bestFit="1" customWidth="1"/>
    <col min="3306" max="3306" width="13.7109375" style="28" bestFit="1" customWidth="1"/>
    <col min="3307" max="3307" width="10.7109375" style="28" bestFit="1" customWidth="1"/>
    <col min="3308" max="3308" width="12.7109375" style="28" bestFit="1" customWidth="1"/>
    <col min="3309" max="3309" width="13.7109375" style="28" bestFit="1" customWidth="1"/>
    <col min="3310" max="3310" width="10.7109375" style="28" bestFit="1" customWidth="1"/>
    <col min="3311" max="3311" width="12.7109375" style="28" bestFit="1" customWidth="1"/>
    <col min="3312" max="3312" width="13.7109375" style="28" bestFit="1" customWidth="1"/>
    <col min="3313" max="3313" width="10.7109375" style="28" bestFit="1" customWidth="1"/>
    <col min="3314" max="3314" width="12.7109375" style="28" bestFit="1" customWidth="1"/>
    <col min="3315" max="3315" width="13.7109375" style="28" bestFit="1" customWidth="1"/>
    <col min="3316" max="3316" width="10.7109375" style="28" bestFit="1" customWidth="1"/>
    <col min="3317" max="3317" width="12.7109375" style="28" bestFit="1" customWidth="1"/>
    <col min="3318" max="3318" width="13.7109375" style="28" bestFit="1" customWidth="1"/>
    <col min="3319" max="3319" width="10.7109375" style="28" bestFit="1" customWidth="1"/>
    <col min="3320" max="3320" width="12.7109375" style="28" bestFit="1" customWidth="1"/>
    <col min="3321" max="3321" width="13.7109375" style="28" bestFit="1" customWidth="1"/>
    <col min="3322" max="3557" width="9.140625" style="28"/>
    <col min="3558" max="3558" width="10.7109375" style="28" bestFit="1" customWidth="1"/>
    <col min="3559" max="3559" width="9.7109375" style="28" bestFit="1" customWidth="1"/>
    <col min="3560" max="3560" width="10.7109375" style="28" bestFit="1" customWidth="1"/>
    <col min="3561" max="3561" width="12.7109375" style="28" bestFit="1" customWidth="1"/>
    <col min="3562" max="3562" width="13.7109375" style="28" bestFit="1" customWidth="1"/>
    <col min="3563" max="3563" width="10.7109375" style="28" bestFit="1" customWidth="1"/>
    <col min="3564" max="3564" width="12.7109375" style="28" bestFit="1" customWidth="1"/>
    <col min="3565" max="3565" width="13.7109375" style="28" bestFit="1" customWidth="1"/>
    <col min="3566" max="3566" width="10.7109375" style="28" bestFit="1" customWidth="1"/>
    <col min="3567" max="3567" width="12.7109375" style="28" bestFit="1" customWidth="1"/>
    <col min="3568" max="3568" width="13.7109375" style="28" bestFit="1" customWidth="1"/>
    <col min="3569" max="3569" width="10.7109375" style="28" bestFit="1" customWidth="1"/>
    <col min="3570" max="3570" width="12.7109375" style="28" bestFit="1" customWidth="1"/>
    <col min="3571" max="3571" width="13.7109375" style="28" bestFit="1" customWidth="1"/>
    <col min="3572" max="3572" width="10.7109375" style="28" bestFit="1" customWidth="1"/>
    <col min="3573" max="3573" width="12.7109375" style="28" bestFit="1" customWidth="1"/>
    <col min="3574" max="3574" width="13.7109375" style="28" bestFit="1" customWidth="1"/>
    <col min="3575" max="3575" width="10.7109375" style="28" bestFit="1" customWidth="1"/>
    <col min="3576" max="3576" width="12.7109375" style="28" bestFit="1" customWidth="1"/>
    <col min="3577" max="3577" width="13.7109375" style="28" bestFit="1" customWidth="1"/>
    <col min="3578" max="3813" width="9.140625" style="28"/>
    <col min="3814" max="3814" width="10.7109375" style="28" bestFit="1" customWidth="1"/>
    <col min="3815" max="3815" width="9.7109375" style="28" bestFit="1" customWidth="1"/>
    <col min="3816" max="3816" width="10.7109375" style="28" bestFit="1" customWidth="1"/>
    <col min="3817" max="3817" width="12.7109375" style="28" bestFit="1" customWidth="1"/>
    <col min="3818" max="3818" width="13.7109375" style="28" bestFit="1" customWidth="1"/>
    <col min="3819" max="3819" width="10.7109375" style="28" bestFit="1" customWidth="1"/>
    <col min="3820" max="3820" width="12.7109375" style="28" bestFit="1" customWidth="1"/>
    <col min="3821" max="3821" width="13.7109375" style="28" bestFit="1" customWidth="1"/>
    <col min="3822" max="3822" width="10.7109375" style="28" bestFit="1" customWidth="1"/>
    <col min="3823" max="3823" width="12.7109375" style="28" bestFit="1" customWidth="1"/>
    <col min="3824" max="3824" width="13.7109375" style="28" bestFit="1" customWidth="1"/>
    <col min="3825" max="3825" width="10.7109375" style="28" bestFit="1" customWidth="1"/>
    <col min="3826" max="3826" width="12.7109375" style="28" bestFit="1" customWidth="1"/>
    <col min="3827" max="3827" width="13.7109375" style="28" bestFit="1" customWidth="1"/>
    <col min="3828" max="3828" width="10.7109375" style="28" bestFit="1" customWidth="1"/>
    <col min="3829" max="3829" width="12.7109375" style="28" bestFit="1" customWidth="1"/>
    <col min="3830" max="3830" width="13.7109375" style="28" bestFit="1" customWidth="1"/>
    <col min="3831" max="3831" width="10.7109375" style="28" bestFit="1" customWidth="1"/>
    <col min="3832" max="3832" width="12.7109375" style="28" bestFit="1" customWidth="1"/>
    <col min="3833" max="3833" width="13.7109375" style="28" bestFit="1" customWidth="1"/>
    <col min="3834" max="4069" width="9.140625" style="28"/>
    <col min="4070" max="4070" width="10.7109375" style="28" bestFit="1" customWidth="1"/>
    <col min="4071" max="4071" width="9.7109375" style="28" bestFit="1" customWidth="1"/>
    <col min="4072" max="4072" width="10.7109375" style="28" bestFit="1" customWidth="1"/>
    <col min="4073" max="4073" width="12.7109375" style="28" bestFit="1" customWidth="1"/>
    <col min="4074" max="4074" width="13.7109375" style="28" bestFit="1" customWidth="1"/>
    <col min="4075" max="4075" width="10.7109375" style="28" bestFit="1" customWidth="1"/>
    <col min="4076" max="4076" width="12.7109375" style="28" bestFit="1" customWidth="1"/>
    <col min="4077" max="4077" width="13.7109375" style="28" bestFit="1" customWidth="1"/>
    <col min="4078" max="4078" width="10.7109375" style="28" bestFit="1" customWidth="1"/>
    <col min="4079" max="4079" width="12.7109375" style="28" bestFit="1" customWidth="1"/>
    <col min="4080" max="4080" width="13.7109375" style="28" bestFit="1" customWidth="1"/>
    <col min="4081" max="4081" width="10.7109375" style="28" bestFit="1" customWidth="1"/>
    <col min="4082" max="4082" width="12.7109375" style="28" bestFit="1" customWidth="1"/>
    <col min="4083" max="4083" width="13.7109375" style="28" bestFit="1" customWidth="1"/>
    <col min="4084" max="4084" width="10.7109375" style="28" bestFit="1" customWidth="1"/>
    <col min="4085" max="4085" width="12.7109375" style="28" bestFit="1" customWidth="1"/>
    <col min="4086" max="4086" width="13.7109375" style="28" bestFit="1" customWidth="1"/>
    <col min="4087" max="4087" width="10.7109375" style="28" bestFit="1" customWidth="1"/>
    <col min="4088" max="4088" width="12.7109375" style="28" bestFit="1" customWidth="1"/>
    <col min="4089" max="4089" width="13.7109375" style="28" bestFit="1" customWidth="1"/>
    <col min="4090" max="4325" width="9.140625" style="28"/>
    <col min="4326" max="4326" width="10.7109375" style="28" bestFit="1" customWidth="1"/>
    <col min="4327" max="4327" width="9.7109375" style="28" bestFit="1" customWidth="1"/>
    <col min="4328" max="4328" width="10.7109375" style="28" bestFit="1" customWidth="1"/>
    <col min="4329" max="4329" width="12.7109375" style="28" bestFit="1" customWidth="1"/>
    <col min="4330" max="4330" width="13.7109375" style="28" bestFit="1" customWidth="1"/>
    <col min="4331" max="4331" width="10.7109375" style="28" bestFit="1" customWidth="1"/>
    <col min="4332" max="4332" width="12.7109375" style="28" bestFit="1" customWidth="1"/>
    <col min="4333" max="4333" width="13.7109375" style="28" bestFit="1" customWidth="1"/>
    <col min="4334" max="4334" width="10.7109375" style="28" bestFit="1" customWidth="1"/>
    <col min="4335" max="4335" width="12.7109375" style="28" bestFit="1" customWidth="1"/>
    <col min="4336" max="4336" width="13.7109375" style="28" bestFit="1" customWidth="1"/>
    <col min="4337" max="4337" width="10.7109375" style="28" bestFit="1" customWidth="1"/>
    <col min="4338" max="4338" width="12.7109375" style="28" bestFit="1" customWidth="1"/>
    <col min="4339" max="4339" width="13.7109375" style="28" bestFit="1" customWidth="1"/>
    <col min="4340" max="4340" width="10.7109375" style="28" bestFit="1" customWidth="1"/>
    <col min="4341" max="4341" width="12.7109375" style="28" bestFit="1" customWidth="1"/>
    <col min="4342" max="4342" width="13.7109375" style="28" bestFit="1" customWidth="1"/>
    <col min="4343" max="4343" width="10.7109375" style="28" bestFit="1" customWidth="1"/>
    <col min="4344" max="4344" width="12.7109375" style="28" bestFit="1" customWidth="1"/>
    <col min="4345" max="4345" width="13.7109375" style="28" bestFit="1" customWidth="1"/>
    <col min="4346" max="4581" width="9.140625" style="28"/>
    <col min="4582" max="4582" width="10.7109375" style="28" bestFit="1" customWidth="1"/>
    <col min="4583" max="4583" width="9.7109375" style="28" bestFit="1" customWidth="1"/>
    <col min="4584" max="4584" width="10.7109375" style="28" bestFit="1" customWidth="1"/>
    <col min="4585" max="4585" width="12.7109375" style="28" bestFit="1" customWidth="1"/>
    <col min="4586" max="4586" width="13.7109375" style="28" bestFit="1" customWidth="1"/>
    <col min="4587" max="4587" width="10.7109375" style="28" bestFit="1" customWidth="1"/>
    <col min="4588" max="4588" width="12.7109375" style="28" bestFit="1" customWidth="1"/>
    <col min="4589" max="4589" width="13.7109375" style="28" bestFit="1" customWidth="1"/>
    <col min="4590" max="4590" width="10.7109375" style="28" bestFit="1" customWidth="1"/>
    <col min="4591" max="4591" width="12.7109375" style="28" bestFit="1" customWidth="1"/>
    <col min="4592" max="4592" width="13.7109375" style="28" bestFit="1" customWidth="1"/>
    <col min="4593" max="4593" width="10.7109375" style="28" bestFit="1" customWidth="1"/>
    <col min="4594" max="4594" width="12.7109375" style="28" bestFit="1" customWidth="1"/>
    <col min="4595" max="4595" width="13.7109375" style="28" bestFit="1" customWidth="1"/>
    <col min="4596" max="4596" width="10.7109375" style="28" bestFit="1" customWidth="1"/>
    <col min="4597" max="4597" width="12.7109375" style="28" bestFit="1" customWidth="1"/>
    <col min="4598" max="4598" width="13.7109375" style="28" bestFit="1" customWidth="1"/>
    <col min="4599" max="4599" width="10.7109375" style="28" bestFit="1" customWidth="1"/>
    <col min="4600" max="4600" width="12.7109375" style="28" bestFit="1" customWidth="1"/>
    <col min="4601" max="4601" width="13.7109375" style="28" bestFit="1" customWidth="1"/>
    <col min="4602" max="4837" width="9.140625" style="28"/>
    <col min="4838" max="4838" width="10.7109375" style="28" bestFit="1" customWidth="1"/>
    <col min="4839" max="4839" width="9.7109375" style="28" bestFit="1" customWidth="1"/>
    <col min="4840" max="4840" width="10.7109375" style="28" bestFit="1" customWidth="1"/>
    <col min="4841" max="4841" width="12.7109375" style="28" bestFit="1" customWidth="1"/>
    <col min="4842" max="4842" width="13.7109375" style="28" bestFit="1" customWidth="1"/>
    <col min="4843" max="4843" width="10.7109375" style="28" bestFit="1" customWidth="1"/>
    <col min="4844" max="4844" width="12.7109375" style="28" bestFit="1" customWidth="1"/>
    <col min="4845" max="4845" width="13.7109375" style="28" bestFit="1" customWidth="1"/>
    <col min="4846" max="4846" width="10.7109375" style="28" bestFit="1" customWidth="1"/>
    <col min="4847" max="4847" width="12.7109375" style="28" bestFit="1" customWidth="1"/>
    <col min="4848" max="4848" width="13.7109375" style="28" bestFit="1" customWidth="1"/>
    <col min="4849" max="4849" width="10.7109375" style="28" bestFit="1" customWidth="1"/>
    <col min="4850" max="4850" width="12.7109375" style="28" bestFit="1" customWidth="1"/>
    <col min="4851" max="4851" width="13.7109375" style="28" bestFit="1" customWidth="1"/>
    <col min="4852" max="4852" width="10.7109375" style="28" bestFit="1" customWidth="1"/>
    <col min="4853" max="4853" width="12.7109375" style="28" bestFit="1" customWidth="1"/>
    <col min="4854" max="4854" width="13.7109375" style="28" bestFit="1" customWidth="1"/>
    <col min="4855" max="4855" width="10.7109375" style="28" bestFit="1" customWidth="1"/>
    <col min="4856" max="4856" width="12.7109375" style="28" bestFit="1" customWidth="1"/>
    <col min="4857" max="4857" width="13.7109375" style="28" bestFit="1" customWidth="1"/>
    <col min="4858" max="5093" width="9.140625" style="28"/>
    <col min="5094" max="5094" width="10.7109375" style="28" bestFit="1" customWidth="1"/>
    <col min="5095" max="5095" width="9.7109375" style="28" bestFit="1" customWidth="1"/>
    <col min="5096" max="5096" width="10.7109375" style="28" bestFit="1" customWidth="1"/>
    <col min="5097" max="5097" width="12.7109375" style="28" bestFit="1" customWidth="1"/>
    <col min="5098" max="5098" width="13.7109375" style="28" bestFit="1" customWidth="1"/>
    <col min="5099" max="5099" width="10.7109375" style="28" bestFit="1" customWidth="1"/>
    <col min="5100" max="5100" width="12.7109375" style="28" bestFit="1" customWidth="1"/>
    <col min="5101" max="5101" width="13.7109375" style="28" bestFit="1" customWidth="1"/>
    <col min="5102" max="5102" width="10.7109375" style="28" bestFit="1" customWidth="1"/>
    <col min="5103" max="5103" width="12.7109375" style="28" bestFit="1" customWidth="1"/>
    <col min="5104" max="5104" width="13.7109375" style="28" bestFit="1" customWidth="1"/>
    <col min="5105" max="5105" width="10.7109375" style="28" bestFit="1" customWidth="1"/>
    <col min="5106" max="5106" width="12.7109375" style="28" bestFit="1" customWidth="1"/>
    <col min="5107" max="5107" width="13.7109375" style="28" bestFit="1" customWidth="1"/>
    <col min="5108" max="5108" width="10.7109375" style="28" bestFit="1" customWidth="1"/>
    <col min="5109" max="5109" width="12.7109375" style="28" bestFit="1" customWidth="1"/>
    <col min="5110" max="5110" width="13.7109375" style="28" bestFit="1" customWidth="1"/>
    <col min="5111" max="5111" width="10.7109375" style="28" bestFit="1" customWidth="1"/>
    <col min="5112" max="5112" width="12.7109375" style="28" bestFit="1" customWidth="1"/>
    <col min="5113" max="5113" width="13.7109375" style="28" bestFit="1" customWidth="1"/>
    <col min="5114" max="5349" width="9.140625" style="28"/>
    <col min="5350" max="5350" width="10.7109375" style="28" bestFit="1" customWidth="1"/>
    <col min="5351" max="5351" width="9.7109375" style="28" bestFit="1" customWidth="1"/>
    <col min="5352" max="5352" width="10.7109375" style="28" bestFit="1" customWidth="1"/>
    <col min="5353" max="5353" width="12.7109375" style="28" bestFit="1" customWidth="1"/>
    <col min="5354" max="5354" width="13.7109375" style="28" bestFit="1" customWidth="1"/>
    <col min="5355" max="5355" width="10.7109375" style="28" bestFit="1" customWidth="1"/>
    <col min="5356" max="5356" width="12.7109375" style="28" bestFit="1" customWidth="1"/>
    <col min="5357" max="5357" width="13.7109375" style="28" bestFit="1" customWidth="1"/>
    <col min="5358" max="5358" width="10.7109375" style="28" bestFit="1" customWidth="1"/>
    <col min="5359" max="5359" width="12.7109375" style="28" bestFit="1" customWidth="1"/>
    <col min="5360" max="5360" width="13.7109375" style="28" bestFit="1" customWidth="1"/>
    <col min="5361" max="5361" width="10.7109375" style="28" bestFit="1" customWidth="1"/>
    <col min="5362" max="5362" width="12.7109375" style="28" bestFit="1" customWidth="1"/>
    <col min="5363" max="5363" width="13.7109375" style="28" bestFit="1" customWidth="1"/>
    <col min="5364" max="5364" width="10.7109375" style="28" bestFit="1" customWidth="1"/>
    <col min="5365" max="5365" width="12.7109375" style="28" bestFit="1" customWidth="1"/>
    <col min="5366" max="5366" width="13.7109375" style="28" bestFit="1" customWidth="1"/>
    <col min="5367" max="5367" width="10.7109375" style="28" bestFit="1" customWidth="1"/>
    <col min="5368" max="5368" width="12.7109375" style="28" bestFit="1" customWidth="1"/>
    <col min="5369" max="5369" width="13.7109375" style="28" bestFit="1" customWidth="1"/>
    <col min="5370" max="5605" width="9.140625" style="28"/>
    <col min="5606" max="5606" width="10.7109375" style="28" bestFit="1" customWidth="1"/>
    <col min="5607" max="5607" width="9.7109375" style="28" bestFit="1" customWidth="1"/>
    <col min="5608" max="5608" width="10.7109375" style="28" bestFit="1" customWidth="1"/>
    <col min="5609" max="5609" width="12.7109375" style="28" bestFit="1" customWidth="1"/>
    <col min="5610" max="5610" width="13.7109375" style="28" bestFit="1" customWidth="1"/>
    <col min="5611" max="5611" width="10.7109375" style="28" bestFit="1" customWidth="1"/>
    <col min="5612" max="5612" width="12.7109375" style="28" bestFit="1" customWidth="1"/>
    <col min="5613" max="5613" width="13.7109375" style="28" bestFit="1" customWidth="1"/>
    <col min="5614" max="5614" width="10.7109375" style="28" bestFit="1" customWidth="1"/>
    <col min="5615" max="5615" width="12.7109375" style="28" bestFit="1" customWidth="1"/>
    <col min="5616" max="5616" width="13.7109375" style="28" bestFit="1" customWidth="1"/>
    <col min="5617" max="5617" width="10.7109375" style="28" bestFit="1" customWidth="1"/>
    <col min="5618" max="5618" width="12.7109375" style="28" bestFit="1" customWidth="1"/>
    <col min="5619" max="5619" width="13.7109375" style="28" bestFit="1" customWidth="1"/>
    <col min="5620" max="5620" width="10.7109375" style="28" bestFit="1" customWidth="1"/>
    <col min="5621" max="5621" width="12.7109375" style="28" bestFit="1" customWidth="1"/>
    <col min="5622" max="5622" width="13.7109375" style="28" bestFit="1" customWidth="1"/>
    <col min="5623" max="5623" width="10.7109375" style="28" bestFit="1" customWidth="1"/>
    <col min="5624" max="5624" width="12.7109375" style="28" bestFit="1" customWidth="1"/>
    <col min="5625" max="5625" width="13.7109375" style="28" bestFit="1" customWidth="1"/>
    <col min="5626" max="5861" width="9.140625" style="28"/>
    <col min="5862" max="5862" width="10.7109375" style="28" bestFit="1" customWidth="1"/>
    <col min="5863" max="5863" width="9.7109375" style="28" bestFit="1" customWidth="1"/>
    <col min="5864" max="5864" width="10.7109375" style="28" bestFit="1" customWidth="1"/>
    <col min="5865" max="5865" width="12.7109375" style="28" bestFit="1" customWidth="1"/>
    <col min="5866" max="5866" width="13.7109375" style="28" bestFit="1" customWidth="1"/>
    <col min="5867" max="5867" width="10.7109375" style="28" bestFit="1" customWidth="1"/>
    <col min="5868" max="5868" width="12.7109375" style="28" bestFit="1" customWidth="1"/>
    <col min="5869" max="5869" width="13.7109375" style="28" bestFit="1" customWidth="1"/>
    <col min="5870" max="5870" width="10.7109375" style="28" bestFit="1" customWidth="1"/>
    <col min="5871" max="5871" width="12.7109375" style="28" bestFit="1" customWidth="1"/>
    <col min="5872" max="5872" width="13.7109375" style="28" bestFit="1" customWidth="1"/>
    <col min="5873" max="5873" width="10.7109375" style="28" bestFit="1" customWidth="1"/>
    <col min="5874" max="5874" width="12.7109375" style="28" bestFit="1" customWidth="1"/>
    <col min="5875" max="5875" width="13.7109375" style="28" bestFit="1" customWidth="1"/>
    <col min="5876" max="5876" width="10.7109375" style="28" bestFit="1" customWidth="1"/>
    <col min="5877" max="5877" width="12.7109375" style="28" bestFit="1" customWidth="1"/>
    <col min="5878" max="5878" width="13.7109375" style="28" bestFit="1" customWidth="1"/>
    <col min="5879" max="5879" width="10.7109375" style="28" bestFit="1" customWidth="1"/>
    <col min="5880" max="5880" width="12.7109375" style="28" bestFit="1" customWidth="1"/>
    <col min="5881" max="5881" width="13.7109375" style="28" bestFit="1" customWidth="1"/>
    <col min="5882" max="6117" width="9.140625" style="28"/>
    <col min="6118" max="6118" width="10.7109375" style="28" bestFit="1" customWidth="1"/>
    <col min="6119" max="6119" width="9.7109375" style="28" bestFit="1" customWidth="1"/>
    <col min="6120" max="6120" width="10.7109375" style="28" bestFit="1" customWidth="1"/>
    <col min="6121" max="6121" width="12.7109375" style="28" bestFit="1" customWidth="1"/>
    <col min="6122" max="6122" width="13.7109375" style="28" bestFit="1" customWidth="1"/>
    <col min="6123" max="6123" width="10.7109375" style="28" bestFit="1" customWidth="1"/>
    <col min="6124" max="6124" width="12.7109375" style="28" bestFit="1" customWidth="1"/>
    <col min="6125" max="6125" width="13.7109375" style="28" bestFit="1" customWidth="1"/>
    <col min="6126" max="6126" width="10.7109375" style="28" bestFit="1" customWidth="1"/>
    <col min="6127" max="6127" width="12.7109375" style="28" bestFit="1" customWidth="1"/>
    <col min="6128" max="6128" width="13.7109375" style="28" bestFit="1" customWidth="1"/>
    <col min="6129" max="6129" width="10.7109375" style="28" bestFit="1" customWidth="1"/>
    <col min="6130" max="6130" width="12.7109375" style="28" bestFit="1" customWidth="1"/>
    <col min="6131" max="6131" width="13.7109375" style="28" bestFit="1" customWidth="1"/>
    <col min="6132" max="6132" width="10.7109375" style="28" bestFit="1" customWidth="1"/>
    <col min="6133" max="6133" width="12.7109375" style="28" bestFit="1" customWidth="1"/>
    <col min="6134" max="6134" width="13.7109375" style="28" bestFit="1" customWidth="1"/>
    <col min="6135" max="6135" width="10.7109375" style="28" bestFit="1" customWidth="1"/>
    <col min="6136" max="6136" width="12.7109375" style="28" bestFit="1" customWidth="1"/>
    <col min="6137" max="6137" width="13.7109375" style="28" bestFit="1" customWidth="1"/>
    <col min="6138" max="6373" width="9.140625" style="28"/>
    <col min="6374" max="6374" width="10.7109375" style="28" bestFit="1" customWidth="1"/>
    <col min="6375" max="6375" width="9.7109375" style="28" bestFit="1" customWidth="1"/>
    <col min="6376" max="6376" width="10.7109375" style="28" bestFit="1" customWidth="1"/>
    <col min="6377" max="6377" width="12.7109375" style="28" bestFit="1" customWidth="1"/>
    <col min="6378" max="6378" width="13.7109375" style="28" bestFit="1" customWidth="1"/>
    <col min="6379" max="6379" width="10.7109375" style="28" bestFit="1" customWidth="1"/>
    <col min="6380" max="6380" width="12.7109375" style="28" bestFit="1" customWidth="1"/>
    <col min="6381" max="6381" width="13.7109375" style="28" bestFit="1" customWidth="1"/>
    <col min="6382" max="6382" width="10.7109375" style="28" bestFit="1" customWidth="1"/>
    <col min="6383" max="6383" width="12.7109375" style="28" bestFit="1" customWidth="1"/>
    <col min="6384" max="6384" width="13.7109375" style="28" bestFit="1" customWidth="1"/>
    <col min="6385" max="6385" width="10.7109375" style="28" bestFit="1" customWidth="1"/>
    <col min="6386" max="6386" width="12.7109375" style="28" bestFit="1" customWidth="1"/>
    <col min="6387" max="6387" width="13.7109375" style="28" bestFit="1" customWidth="1"/>
    <col min="6388" max="6388" width="10.7109375" style="28" bestFit="1" customWidth="1"/>
    <col min="6389" max="6389" width="12.7109375" style="28" bestFit="1" customWidth="1"/>
    <col min="6390" max="6390" width="13.7109375" style="28" bestFit="1" customWidth="1"/>
    <col min="6391" max="6391" width="10.7109375" style="28" bestFit="1" customWidth="1"/>
    <col min="6392" max="6392" width="12.7109375" style="28" bestFit="1" customWidth="1"/>
    <col min="6393" max="6393" width="13.7109375" style="28" bestFit="1" customWidth="1"/>
    <col min="6394" max="6629" width="9.140625" style="28"/>
    <col min="6630" max="6630" width="10.7109375" style="28" bestFit="1" customWidth="1"/>
    <col min="6631" max="6631" width="9.7109375" style="28" bestFit="1" customWidth="1"/>
    <col min="6632" max="6632" width="10.7109375" style="28" bestFit="1" customWidth="1"/>
    <col min="6633" max="6633" width="12.7109375" style="28" bestFit="1" customWidth="1"/>
    <col min="6634" max="6634" width="13.7109375" style="28" bestFit="1" customWidth="1"/>
    <col min="6635" max="6635" width="10.7109375" style="28" bestFit="1" customWidth="1"/>
    <col min="6636" max="6636" width="12.7109375" style="28" bestFit="1" customWidth="1"/>
    <col min="6637" max="6637" width="13.7109375" style="28" bestFit="1" customWidth="1"/>
    <col min="6638" max="6638" width="10.7109375" style="28" bestFit="1" customWidth="1"/>
    <col min="6639" max="6639" width="12.7109375" style="28" bestFit="1" customWidth="1"/>
    <col min="6640" max="6640" width="13.7109375" style="28" bestFit="1" customWidth="1"/>
    <col min="6641" max="6641" width="10.7109375" style="28" bestFit="1" customWidth="1"/>
    <col min="6642" max="6642" width="12.7109375" style="28" bestFit="1" customWidth="1"/>
    <col min="6643" max="6643" width="13.7109375" style="28" bestFit="1" customWidth="1"/>
    <col min="6644" max="6644" width="10.7109375" style="28" bestFit="1" customWidth="1"/>
    <col min="6645" max="6645" width="12.7109375" style="28" bestFit="1" customWidth="1"/>
    <col min="6646" max="6646" width="13.7109375" style="28" bestFit="1" customWidth="1"/>
    <col min="6647" max="6647" width="10.7109375" style="28" bestFit="1" customWidth="1"/>
    <col min="6648" max="6648" width="12.7109375" style="28" bestFit="1" customWidth="1"/>
    <col min="6649" max="6649" width="13.7109375" style="28" bestFit="1" customWidth="1"/>
    <col min="6650" max="6885" width="9.140625" style="28"/>
    <col min="6886" max="6886" width="10.7109375" style="28" bestFit="1" customWidth="1"/>
    <col min="6887" max="6887" width="9.7109375" style="28" bestFit="1" customWidth="1"/>
    <col min="6888" max="6888" width="10.7109375" style="28" bestFit="1" customWidth="1"/>
    <col min="6889" max="6889" width="12.7109375" style="28" bestFit="1" customWidth="1"/>
    <col min="6890" max="6890" width="13.7109375" style="28" bestFit="1" customWidth="1"/>
    <col min="6891" max="6891" width="10.7109375" style="28" bestFit="1" customWidth="1"/>
    <col min="6892" max="6892" width="12.7109375" style="28" bestFit="1" customWidth="1"/>
    <col min="6893" max="6893" width="13.7109375" style="28" bestFit="1" customWidth="1"/>
    <col min="6894" max="6894" width="10.7109375" style="28" bestFit="1" customWidth="1"/>
    <col min="6895" max="6895" width="12.7109375" style="28" bestFit="1" customWidth="1"/>
    <col min="6896" max="6896" width="13.7109375" style="28" bestFit="1" customWidth="1"/>
    <col min="6897" max="6897" width="10.7109375" style="28" bestFit="1" customWidth="1"/>
    <col min="6898" max="6898" width="12.7109375" style="28" bestFit="1" customWidth="1"/>
    <col min="6899" max="6899" width="13.7109375" style="28" bestFit="1" customWidth="1"/>
    <col min="6900" max="6900" width="10.7109375" style="28" bestFit="1" customWidth="1"/>
    <col min="6901" max="6901" width="12.7109375" style="28" bestFit="1" customWidth="1"/>
    <col min="6902" max="6902" width="13.7109375" style="28" bestFit="1" customWidth="1"/>
    <col min="6903" max="6903" width="10.7109375" style="28" bestFit="1" customWidth="1"/>
    <col min="6904" max="6904" width="12.7109375" style="28" bestFit="1" customWidth="1"/>
    <col min="6905" max="6905" width="13.7109375" style="28" bestFit="1" customWidth="1"/>
    <col min="6906" max="7141" width="9.140625" style="28"/>
    <col min="7142" max="7142" width="10.7109375" style="28" bestFit="1" customWidth="1"/>
    <col min="7143" max="7143" width="9.7109375" style="28" bestFit="1" customWidth="1"/>
    <col min="7144" max="7144" width="10.7109375" style="28" bestFit="1" customWidth="1"/>
    <col min="7145" max="7145" width="12.7109375" style="28" bestFit="1" customWidth="1"/>
    <col min="7146" max="7146" width="13.7109375" style="28" bestFit="1" customWidth="1"/>
    <col min="7147" max="7147" width="10.7109375" style="28" bestFit="1" customWidth="1"/>
    <col min="7148" max="7148" width="12.7109375" style="28" bestFit="1" customWidth="1"/>
    <col min="7149" max="7149" width="13.7109375" style="28" bestFit="1" customWidth="1"/>
    <col min="7150" max="7150" width="10.7109375" style="28" bestFit="1" customWidth="1"/>
    <col min="7151" max="7151" width="12.7109375" style="28" bestFit="1" customWidth="1"/>
    <col min="7152" max="7152" width="13.7109375" style="28" bestFit="1" customWidth="1"/>
    <col min="7153" max="7153" width="10.7109375" style="28" bestFit="1" customWidth="1"/>
    <col min="7154" max="7154" width="12.7109375" style="28" bestFit="1" customWidth="1"/>
    <col min="7155" max="7155" width="13.7109375" style="28" bestFit="1" customWidth="1"/>
    <col min="7156" max="7156" width="10.7109375" style="28" bestFit="1" customWidth="1"/>
    <col min="7157" max="7157" width="12.7109375" style="28" bestFit="1" customWidth="1"/>
    <col min="7158" max="7158" width="13.7109375" style="28" bestFit="1" customWidth="1"/>
    <col min="7159" max="7159" width="10.7109375" style="28" bestFit="1" customWidth="1"/>
    <col min="7160" max="7160" width="12.7109375" style="28" bestFit="1" customWidth="1"/>
    <col min="7161" max="7161" width="13.7109375" style="28" bestFit="1" customWidth="1"/>
    <col min="7162" max="7397" width="9.140625" style="28"/>
    <col min="7398" max="7398" width="10.7109375" style="28" bestFit="1" customWidth="1"/>
    <col min="7399" max="7399" width="9.7109375" style="28" bestFit="1" customWidth="1"/>
    <col min="7400" max="7400" width="10.7109375" style="28" bestFit="1" customWidth="1"/>
    <col min="7401" max="7401" width="12.7109375" style="28" bestFit="1" customWidth="1"/>
    <col min="7402" max="7402" width="13.7109375" style="28" bestFit="1" customWidth="1"/>
    <col min="7403" max="7403" width="10.7109375" style="28" bestFit="1" customWidth="1"/>
    <col min="7404" max="7404" width="12.7109375" style="28" bestFit="1" customWidth="1"/>
    <col min="7405" max="7405" width="13.7109375" style="28" bestFit="1" customWidth="1"/>
    <col min="7406" max="7406" width="10.7109375" style="28" bestFit="1" customWidth="1"/>
    <col min="7407" max="7407" width="12.7109375" style="28" bestFit="1" customWidth="1"/>
    <col min="7408" max="7408" width="13.7109375" style="28" bestFit="1" customWidth="1"/>
    <col min="7409" max="7409" width="10.7109375" style="28" bestFit="1" customWidth="1"/>
    <col min="7410" max="7410" width="12.7109375" style="28" bestFit="1" customWidth="1"/>
    <col min="7411" max="7411" width="13.7109375" style="28" bestFit="1" customWidth="1"/>
    <col min="7412" max="7412" width="10.7109375" style="28" bestFit="1" customWidth="1"/>
    <col min="7413" max="7413" width="12.7109375" style="28" bestFit="1" customWidth="1"/>
    <col min="7414" max="7414" width="13.7109375" style="28" bestFit="1" customWidth="1"/>
    <col min="7415" max="7415" width="10.7109375" style="28" bestFit="1" customWidth="1"/>
    <col min="7416" max="7416" width="12.7109375" style="28" bestFit="1" customWidth="1"/>
    <col min="7417" max="7417" width="13.7109375" style="28" bestFit="1" customWidth="1"/>
    <col min="7418" max="7653" width="9.140625" style="28"/>
    <col min="7654" max="7654" width="10.7109375" style="28" bestFit="1" customWidth="1"/>
    <col min="7655" max="7655" width="9.7109375" style="28" bestFit="1" customWidth="1"/>
    <col min="7656" max="7656" width="10.7109375" style="28" bestFit="1" customWidth="1"/>
    <col min="7657" max="7657" width="12.7109375" style="28" bestFit="1" customWidth="1"/>
    <col min="7658" max="7658" width="13.7109375" style="28" bestFit="1" customWidth="1"/>
    <col min="7659" max="7659" width="10.7109375" style="28" bestFit="1" customWidth="1"/>
    <col min="7660" max="7660" width="12.7109375" style="28" bestFit="1" customWidth="1"/>
    <col min="7661" max="7661" width="13.7109375" style="28" bestFit="1" customWidth="1"/>
    <col min="7662" max="7662" width="10.7109375" style="28" bestFit="1" customWidth="1"/>
    <col min="7663" max="7663" width="12.7109375" style="28" bestFit="1" customWidth="1"/>
    <col min="7664" max="7664" width="13.7109375" style="28" bestFit="1" customWidth="1"/>
    <col min="7665" max="7665" width="10.7109375" style="28" bestFit="1" customWidth="1"/>
    <col min="7666" max="7666" width="12.7109375" style="28" bestFit="1" customWidth="1"/>
    <col min="7667" max="7667" width="13.7109375" style="28" bestFit="1" customWidth="1"/>
    <col min="7668" max="7668" width="10.7109375" style="28" bestFit="1" customWidth="1"/>
    <col min="7669" max="7669" width="12.7109375" style="28" bestFit="1" customWidth="1"/>
    <col min="7670" max="7670" width="13.7109375" style="28" bestFit="1" customWidth="1"/>
    <col min="7671" max="7671" width="10.7109375" style="28" bestFit="1" customWidth="1"/>
    <col min="7672" max="7672" width="12.7109375" style="28" bestFit="1" customWidth="1"/>
    <col min="7673" max="7673" width="13.7109375" style="28" bestFit="1" customWidth="1"/>
    <col min="7674" max="7909" width="9.140625" style="28"/>
    <col min="7910" max="7910" width="10.7109375" style="28" bestFit="1" customWidth="1"/>
    <col min="7911" max="7911" width="9.7109375" style="28" bestFit="1" customWidth="1"/>
    <col min="7912" max="7912" width="10.7109375" style="28" bestFit="1" customWidth="1"/>
    <col min="7913" max="7913" width="12.7109375" style="28" bestFit="1" customWidth="1"/>
    <col min="7914" max="7914" width="13.7109375" style="28" bestFit="1" customWidth="1"/>
    <col min="7915" max="7915" width="10.7109375" style="28" bestFit="1" customWidth="1"/>
    <col min="7916" max="7916" width="12.7109375" style="28" bestFit="1" customWidth="1"/>
    <col min="7917" max="7917" width="13.7109375" style="28" bestFit="1" customWidth="1"/>
    <col min="7918" max="7918" width="10.7109375" style="28" bestFit="1" customWidth="1"/>
    <col min="7919" max="7919" width="12.7109375" style="28" bestFit="1" customWidth="1"/>
    <col min="7920" max="7920" width="13.7109375" style="28" bestFit="1" customWidth="1"/>
    <col min="7921" max="7921" width="10.7109375" style="28" bestFit="1" customWidth="1"/>
    <col min="7922" max="7922" width="12.7109375" style="28" bestFit="1" customWidth="1"/>
    <col min="7923" max="7923" width="13.7109375" style="28" bestFit="1" customWidth="1"/>
    <col min="7924" max="7924" width="10.7109375" style="28" bestFit="1" customWidth="1"/>
    <col min="7925" max="7925" width="12.7109375" style="28" bestFit="1" customWidth="1"/>
    <col min="7926" max="7926" width="13.7109375" style="28" bestFit="1" customWidth="1"/>
    <col min="7927" max="7927" width="10.7109375" style="28" bestFit="1" customWidth="1"/>
    <col min="7928" max="7928" width="12.7109375" style="28" bestFit="1" customWidth="1"/>
    <col min="7929" max="7929" width="13.7109375" style="28" bestFit="1" customWidth="1"/>
    <col min="7930" max="8165" width="9.140625" style="28"/>
    <col min="8166" max="8166" width="10.7109375" style="28" bestFit="1" customWidth="1"/>
    <col min="8167" max="8167" width="9.7109375" style="28" bestFit="1" customWidth="1"/>
    <col min="8168" max="8168" width="10.7109375" style="28" bestFit="1" customWidth="1"/>
    <col min="8169" max="8169" width="12.7109375" style="28" bestFit="1" customWidth="1"/>
    <col min="8170" max="8170" width="13.7109375" style="28" bestFit="1" customWidth="1"/>
    <col min="8171" max="8171" width="10.7109375" style="28" bestFit="1" customWidth="1"/>
    <col min="8172" max="8172" width="12.7109375" style="28" bestFit="1" customWidth="1"/>
    <col min="8173" max="8173" width="13.7109375" style="28" bestFit="1" customWidth="1"/>
    <col min="8174" max="8174" width="10.7109375" style="28" bestFit="1" customWidth="1"/>
    <col min="8175" max="8175" width="12.7109375" style="28" bestFit="1" customWidth="1"/>
    <col min="8176" max="8176" width="13.7109375" style="28" bestFit="1" customWidth="1"/>
    <col min="8177" max="8177" width="10.7109375" style="28" bestFit="1" customWidth="1"/>
    <col min="8178" max="8178" width="12.7109375" style="28" bestFit="1" customWidth="1"/>
    <col min="8179" max="8179" width="13.7109375" style="28" bestFit="1" customWidth="1"/>
    <col min="8180" max="8180" width="10.7109375" style="28" bestFit="1" customWidth="1"/>
    <col min="8181" max="8181" width="12.7109375" style="28" bestFit="1" customWidth="1"/>
    <col min="8182" max="8182" width="13.7109375" style="28" bestFit="1" customWidth="1"/>
    <col min="8183" max="8183" width="10.7109375" style="28" bestFit="1" customWidth="1"/>
    <col min="8184" max="8184" width="12.7109375" style="28" bestFit="1" customWidth="1"/>
    <col min="8185" max="8185" width="13.7109375" style="28" bestFit="1" customWidth="1"/>
    <col min="8186" max="8421" width="9.140625" style="28"/>
    <col min="8422" max="8422" width="10.7109375" style="28" bestFit="1" customWidth="1"/>
    <col min="8423" max="8423" width="9.7109375" style="28" bestFit="1" customWidth="1"/>
    <col min="8424" max="8424" width="10.7109375" style="28" bestFit="1" customWidth="1"/>
    <col min="8425" max="8425" width="12.7109375" style="28" bestFit="1" customWidth="1"/>
    <col min="8426" max="8426" width="13.7109375" style="28" bestFit="1" customWidth="1"/>
    <col min="8427" max="8427" width="10.7109375" style="28" bestFit="1" customWidth="1"/>
    <col min="8428" max="8428" width="12.7109375" style="28" bestFit="1" customWidth="1"/>
    <col min="8429" max="8429" width="13.7109375" style="28" bestFit="1" customWidth="1"/>
    <col min="8430" max="8430" width="10.7109375" style="28" bestFit="1" customWidth="1"/>
    <col min="8431" max="8431" width="12.7109375" style="28" bestFit="1" customWidth="1"/>
    <col min="8432" max="8432" width="13.7109375" style="28" bestFit="1" customWidth="1"/>
    <col min="8433" max="8433" width="10.7109375" style="28" bestFit="1" customWidth="1"/>
    <col min="8434" max="8434" width="12.7109375" style="28" bestFit="1" customWidth="1"/>
    <col min="8435" max="8435" width="13.7109375" style="28" bestFit="1" customWidth="1"/>
    <col min="8436" max="8436" width="10.7109375" style="28" bestFit="1" customWidth="1"/>
    <col min="8437" max="8437" width="12.7109375" style="28" bestFit="1" customWidth="1"/>
    <col min="8438" max="8438" width="13.7109375" style="28" bestFit="1" customWidth="1"/>
    <col min="8439" max="8439" width="10.7109375" style="28" bestFit="1" customWidth="1"/>
    <col min="8440" max="8440" width="12.7109375" style="28" bestFit="1" customWidth="1"/>
    <col min="8441" max="8441" width="13.7109375" style="28" bestFit="1" customWidth="1"/>
    <col min="8442" max="8677" width="9.140625" style="28"/>
    <col min="8678" max="8678" width="10.7109375" style="28" bestFit="1" customWidth="1"/>
    <col min="8679" max="8679" width="9.7109375" style="28" bestFit="1" customWidth="1"/>
    <col min="8680" max="8680" width="10.7109375" style="28" bestFit="1" customWidth="1"/>
    <col min="8681" max="8681" width="12.7109375" style="28" bestFit="1" customWidth="1"/>
    <col min="8682" max="8682" width="13.7109375" style="28" bestFit="1" customWidth="1"/>
    <col min="8683" max="8683" width="10.7109375" style="28" bestFit="1" customWidth="1"/>
    <col min="8684" max="8684" width="12.7109375" style="28" bestFit="1" customWidth="1"/>
    <col min="8685" max="8685" width="13.7109375" style="28" bestFit="1" customWidth="1"/>
    <col min="8686" max="8686" width="10.7109375" style="28" bestFit="1" customWidth="1"/>
    <col min="8687" max="8687" width="12.7109375" style="28" bestFit="1" customWidth="1"/>
    <col min="8688" max="8688" width="13.7109375" style="28" bestFit="1" customWidth="1"/>
    <col min="8689" max="8689" width="10.7109375" style="28" bestFit="1" customWidth="1"/>
    <col min="8690" max="8690" width="12.7109375" style="28" bestFit="1" customWidth="1"/>
    <col min="8691" max="8691" width="13.7109375" style="28" bestFit="1" customWidth="1"/>
    <col min="8692" max="8692" width="10.7109375" style="28" bestFit="1" customWidth="1"/>
    <col min="8693" max="8693" width="12.7109375" style="28" bestFit="1" customWidth="1"/>
    <col min="8694" max="8694" width="13.7109375" style="28" bestFit="1" customWidth="1"/>
    <col min="8695" max="8695" width="10.7109375" style="28" bestFit="1" customWidth="1"/>
    <col min="8696" max="8696" width="12.7109375" style="28" bestFit="1" customWidth="1"/>
    <col min="8697" max="8697" width="13.7109375" style="28" bestFit="1" customWidth="1"/>
    <col min="8698" max="8933" width="9.140625" style="28"/>
    <col min="8934" max="8934" width="10.7109375" style="28" bestFit="1" customWidth="1"/>
    <col min="8935" max="8935" width="9.7109375" style="28" bestFit="1" customWidth="1"/>
    <col min="8936" max="8936" width="10.7109375" style="28" bestFit="1" customWidth="1"/>
    <col min="8937" max="8937" width="12.7109375" style="28" bestFit="1" customWidth="1"/>
    <col min="8938" max="8938" width="13.7109375" style="28" bestFit="1" customWidth="1"/>
    <col min="8939" max="8939" width="10.7109375" style="28" bestFit="1" customWidth="1"/>
    <col min="8940" max="8940" width="12.7109375" style="28" bestFit="1" customWidth="1"/>
    <col min="8941" max="8941" width="13.7109375" style="28" bestFit="1" customWidth="1"/>
    <col min="8942" max="8942" width="10.7109375" style="28" bestFit="1" customWidth="1"/>
    <col min="8943" max="8943" width="12.7109375" style="28" bestFit="1" customWidth="1"/>
    <col min="8944" max="8944" width="13.7109375" style="28" bestFit="1" customWidth="1"/>
    <col min="8945" max="8945" width="10.7109375" style="28" bestFit="1" customWidth="1"/>
    <col min="8946" max="8946" width="12.7109375" style="28" bestFit="1" customWidth="1"/>
    <col min="8947" max="8947" width="13.7109375" style="28" bestFit="1" customWidth="1"/>
    <col min="8948" max="8948" width="10.7109375" style="28" bestFit="1" customWidth="1"/>
    <col min="8949" max="8949" width="12.7109375" style="28" bestFit="1" customWidth="1"/>
    <col min="8950" max="8950" width="13.7109375" style="28" bestFit="1" customWidth="1"/>
    <col min="8951" max="8951" width="10.7109375" style="28" bestFit="1" customWidth="1"/>
    <col min="8952" max="8952" width="12.7109375" style="28" bestFit="1" customWidth="1"/>
    <col min="8953" max="8953" width="13.7109375" style="28" bestFit="1" customWidth="1"/>
    <col min="8954" max="9189" width="9.140625" style="28"/>
    <col min="9190" max="9190" width="10.7109375" style="28" bestFit="1" customWidth="1"/>
    <col min="9191" max="9191" width="9.7109375" style="28" bestFit="1" customWidth="1"/>
    <col min="9192" max="9192" width="10.7109375" style="28" bestFit="1" customWidth="1"/>
    <col min="9193" max="9193" width="12.7109375" style="28" bestFit="1" customWidth="1"/>
    <col min="9194" max="9194" width="13.7109375" style="28" bestFit="1" customWidth="1"/>
    <col min="9195" max="9195" width="10.7109375" style="28" bestFit="1" customWidth="1"/>
    <col min="9196" max="9196" width="12.7109375" style="28" bestFit="1" customWidth="1"/>
    <col min="9197" max="9197" width="13.7109375" style="28" bestFit="1" customWidth="1"/>
    <col min="9198" max="9198" width="10.7109375" style="28" bestFit="1" customWidth="1"/>
    <col min="9199" max="9199" width="12.7109375" style="28" bestFit="1" customWidth="1"/>
    <col min="9200" max="9200" width="13.7109375" style="28" bestFit="1" customWidth="1"/>
    <col min="9201" max="9201" width="10.7109375" style="28" bestFit="1" customWidth="1"/>
    <col min="9202" max="9202" width="12.7109375" style="28" bestFit="1" customWidth="1"/>
    <col min="9203" max="9203" width="13.7109375" style="28" bestFit="1" customWidth="1"/>
    <col min="9204" max="9204" width="10.7109375" style="28" bestFit="1" customWidth="1"/>
    <col min="9205" max="9205" width="12.7109375" style="28" bestFit="1" customWidth="1"/>
    <col min="9206" max="9206" width="13.7109375" style="28" bestFit="1" customWidth="1"/>
    <col min="9207" max="9207" width="10.7109375" style="28" bestFit="1" customWidth="1"/>
    <col min="9208" max="9208" width="12.7109375" style="28" bestFit="1" customWidth="1"/>
    <col min="9209" max="9209" width="13.7109375" style="28" bestFit="1" customWidth="1"/>
    <col min="9210" max="9445" width="9.140625" style="28"/>
    <col min="9446" max="9446" width="10.7109375" style="28" bestFit="1" customWidth="1"/>
    <col min="9447" max="9447" width="9.7109375" style="28" bestFit="1" customWidth="1"/>
    <col min="9448" max="9448" width="10.7109375" style="28" bestFit="1" customWidth="1"/>
    <col min="9449" max="9449" width="12.7109375" style="28" bestFit="1" customWidth="1"/>
    <col min="9450" max="9450" width="13.7109375" style="28" bestFit="1" customWidth="1"/>
    <col min="9451" max="9451" width="10.7109375" style="28" bestFit="1" customWidth="1"/>
    <col min="9452" max="9452" width="12.7109375" style="28" bestFit="1" customWidth="1"/>
    <col min="9453" max="9453" width="13.7109375" style="28" bestFit="1" customWidth="1"/>
    <col min="9454" max="9454" width="10.7109375" style="28" bestFit="1" customWidth="1"/>
    <col min="9455" max="9455" width="12.7109375" style="28" bestFit="1" customWidth="1"/>
    <col min="9456" max="9456" width="13.7109375" style="28" bestFit="1" customWidth="1"/>
    <col min="9457" max="9457" width="10.7109375" style="28" bestFit="1" customWidth="1"/>
    <col min="9458" max="9458" width="12.7109375" style="28" bestFit="1" customWidth="1"/>
    <col min="9459" max="9459" width="13.7109375" style="28" bestFit="1" customWidth="1"/>
    <col min="9460" max="9460" width="10.7109375" style="28" bestFit="1" customWidth="1"/>
    <col min="9461" max="9461" width="12.7109375" style="28" bestFit="1" customWidth="1"/>
    <col min="9462" max="9462" width="13.7109375" style="28" bestFit="1" customWidth="1"/>
    <col min="9463" max="9463" width="10.7109375" style="28" bestFit="1" customWidth="1"/>
    <col min="9464" max="9464" width="12.7109375" style="28" bestFit="1" customWidth="1"/>
    <col min="9465" max="9465" width="13.7109375" style="28" bestFit="1" customWidth="1"/>
    <col min="9466" max="9701" width="9.140625" style="28"/>
    <col min="9702" max="9702" width="10.7109375" style="28" bestFit="1" customWidth="1"/>
    <col min="9703" max="9703" width="9.7109375" style="28" bestFit="1" customWidth="1"/>
    <col min="9704" max="9704" width="10.7109375" style="28" bestFit="1" customWidth="1"/>
    <col min="9705" max="9705" width="12.7109375" style="28" bestFit="1" customWidth="1"/>
    <col min="9706" max="9706" width="13.7109375" style="28" bestFit="1" customWidth="1"/>
    <col min="9707" max="9707" width="10.7109375" style="28" bestFit="1" customWidth="1"/>
    <col min="9708" max="9708" width="12.7109375" style="28" bestFit="1" customWidth="1"/>
    <col min="9709" max="9709" width="13.7109375" style="28" bestFit="1" customWidth="1"/>
    <col min="9710" max="9710" width="10.7109375" style="28" bestFit="1" customWidth="1"/>
    <col min="9711" max="9711" width="12.7109375" style="28" bestFit="1" customWidth="1"/>
    <col min="9712" max="9712" width="13.7109375" style="28" bestFit="1" customWidth="1"/>
    <col min="9713" max="9713" width="10.7109375" style="28" bestFit="1" customWidth="1"/>
    <col min="9714" max="9714" width="12.7109375" style="28" bestFit="1" customWidth="1"/>
    <col min="9715" max="9715" width="13.7109375" style="28" bestFit="1" customWidth="1"/>
    <col min="9716" max="9716" width="10.7109375" style="28" bestFit="1" customWidth="1"/>
    <col min="9717" max="9717" width="12.7109375" style="28" bestFit="1" customWidth="1"/>
    <col min="9718" max="9718" width="13.7109375" style="28" bestFit="1" customWidth="1"/>
    <col min="9719" max="9719" width="10.7109375" style="28" bestFit="1" customWidth="1"/>
    <col min="9720" max="9720" width="12.7109375" style="28" bestFit="1" customWidth="1"/>
    <col min="9721" max="9721" width="13.7109375" style="28" bestFit="1" customWidth="1"/>
    <col min="9722" max="9957" width="9.140625" style="28"/>
    <col min="9958" max="9958" width="10.7109375" style="28" bestFit="1" customWidth="1"/>
    <col min="9959" max="9959" width="9.7109375" style="28" bestFit="1" customWidth="1"/>
    <col min="9960" max="9960" width="10.7109375" style="28" bestFit="1" customWidth="1"/>
    <col min="9961" max="9961" width="12.7109375" style="28" bestFit="1" customWidth="1"/>
    <col min="9962" max="9962" width="13.7109375" style="28" bestFit="1" customWidth="1"/>
    <col min="9963" max="9963" width="10.7109375" style="28" bestFit="1" customWidth="1"/>
    <col min="9964" max="9964" width="12.7109375" style="28" bestFit="1" customWidth="1"/>
    <col min="9965" max="9965" width="13.7109375" style="28" bestFit="1" customWidth="1"/>
    <col min="9966" max="9966" width="10.7109375" style="28" bestFit="1" customWidth="1"/>
    <col min="9967" max="9967" width="12.7109375" style="28" bestFit="1" customWidth="1"/>
    <col min="9968" max="9968" width="13.7109375" style="28" bestFit="1" customWidth="1"/>
    <col min="9969" max="9969" width="10.7109375" style="28" bestFit="1" customWidth="1"/>
    <col min="9970" max="9970" width="12.7109375" style="28" bestFit="1" customWidth="1"/>
    <col min="9971" max="9971" width="13.7109375" style="28" bestFit="1" customWidth="1"/>
    <col min="9972" max="9972" width="10.7109375" style="28" bestFit="1" customWidth="1"/>
    <col min="9973" max="9973" width="12.7109375" style="28" bestFit="1" customWidth="1"/>
    <col min="9974" max="9974" width="13.7109375" style="28" bestFit="1" customWidth="1"/>
    <col min="9975" max="9975" width="10.7109375" style="28" bestFit="1" customWidth="1"/>
    <col min="9976" max="9976" width="12.7109375" style="28" bestFit="1" customWidth="1"/>
    <col min="9977" max="9977" width="13.7109375" style="28" bestFit="1" customWidth="1"/>
    <col min="9978" max="10213" width="9.140625" style="28"/>
    <col min="10214" max="10214" width="10.7109375" style="28" bestFit="1" customWidth="1"/>
    <col min="10215" max="10215" width="9.7109375" style="28" bestFit="1" customWidth="1"/>
    <col min="10216" max="10216" width="10.7109375" style="28" bestFit="1" customWidth="1"/>
    <col min="10217" max="10217" width="12.7109375" style="28" bestFit="1" customWidth="1"/>
    <col min="10218" max="10218" width="13.7109375" style="28" bestFit="1" customWidth="1"/>
    <col min="10219" max="10219" width="10.7109375" style="28" bestFit="1" customWidth="1"/>
    <col min="10220" max="10220" width="12.7109375" style="28" bestFit="1" customWidth="1"/>
    <col min="10221" max="10221" width="13.7109375" style="28" bestFit="1" customWidth="1"/>
    <col min="10222" max="10222" width="10.7109375" style="28" bestFit="1" customWidth="1"/>
    <col min="10223" max="10223" width="12.7109375" style="28" bestFit="1" customWidth="1"/>
    <col min="10224" max="10224" width="13.7109375" style="28" bestFit="1" customWidth="1"/>
    <col min="10225" max="10225" width="10.7109375" style="28" bestFit="1" customWidth="1"/>
    <col min="10226" max="10226" width="12.7109375" style="28" bestFit="1" customWidth="1"/>
    <col min="10227" max="10227" width="13.7109375" style="28" bestFit="1" customWidth="1"/>
    <col min="10228" max="10228" width="10.7109375" style="28" bestFit="1" customWidth="1"/>
    <col min="10229" max="10229" width="12.7109375" style="28" bestFit="1" customWidth="1"/>
    <col min="10230" max="10230" width="13.7109375" style="28" bestFit="1" customWidth="1"/>
    <col min="10231" max="10231" width="10.7109375" style="28" bestFit="1" customWidth="1"/>
    <col min="10232" max="10232" width="12.7109375" style="28" bestFit="1" customWidth="1"/>
    <col min="10233" max="10233" width="13.7109375" style="28" bestFit="1" customWidth="1"/>
    <col min="10234" max="10469" width="9.140625" style="28"/>
    <col min="10470" max="10470" width="10.7109375" style="28" bestFit="1" customWidth="1"/>
    <col min="10471" max="10471" width="9.7109375" style="28" bestFit="1" customWidth="1"/>
    <col min="10472" max="10472" width="10.7109375" style="28" bestFit="1" customWidth="1"/>
    <col min="10473" max="10473" width="12.7109375" style="28" bestFit="1" customWidth="1"/>
    <col min="10474" max="10474" width="13.7109375" style="28" bestFit="1" customWidth="1"/>
    <col min="10475" max="10475" width="10.7109375" style="28" bestFit="1" customWidth="1"/>
    <col min="10476" max="10476" width="12.7109375" style="28" bestFit="1" customWidth="1"/>
    <col min="10477" max="10477" width="13.7109375" style="28" bestFit="1" customWidth="1"/>
    <col min="10478" max="10478" width="10.7109375" style="28" bestFit="1" customWidth="1"/>
    <col min="10479" max="10479" width="12.7109375" style="28" bestFit="1" customWidth="1"/>
    <col min="10480" max="10480" width="13.7109375" style="28" bestFit="1" customWidth="1"/>
    <col min="10481" max="10481" width="10.7109375" style="28" bestFit="1" customWidth="1"/>
    <col min="10482" max="10482" width="12.7109375" style="28" bestFit="1" customWidth="1"/>
    <col min="10483" max="10483" width="13.7109375" style="28" bestFit="1" customWidth="1"/>
    <col min="10484" max="10484" width="10.7109375" style="28" bestFit="1" customWidth="1"/>
    <col min="10485" max="10485" width="12.7109375" style="28" bestFit="1" customWidth="1"/>
    <col min="10486" max="10486" width="13.7109375" style="28" bestFit="1" customWidth="1"/>
    <col min="10487" max="10487" width="10.7109375" style="28" bestFit="1" customWidth="1"/>
    <col min="10488" max="10488" width="12.7109375" style="28" bestFit="1" customWidth="1"/>
    <col min="10489" max="10489" width="13.7109375" style="28" bestFit="1" customWidth="1"/>
    <col min="10490" max="10725" width="9.140625" style="28"/>
    <col min="10726" max="10726" width="10.7109375" style="28" bestFit="1" customWidth="1"/>
    <col min="10727" max="10727" width="9.7109375" style="28" bestFit="1" customWidth="1"/>
    <col min="10728" max="10728" width="10.7109375" style="28" bestFit="1" customWidth="1"/>
    <col min="10729" max="10729" width="12.7109375" style="28" bestFit="1" customWidth="1"/>
    <col min="10730" max="10730" width="13.7109375" style="28" bestFit="1" customWidth="1"/>
    <col min="10731" max="10731" width="10.7109375" style="28" bestFit="1" customWidth="1"/>
    <col min="10732" max="10732" width="12.7109375" style="28" bestFit="1" customWidth="1"/>
    <col min="10733" max="10733" width="13.7109375" style="28" bestFit="1" customWidth="1"/>
    <col min="10734" max="10734" width="10.7109375" style="28" bestFit="1" customWidth="1"/>
    <col min="10735" max="10735" width="12.7109375" style="28" bestFit="1" customWidth="1"/>
    <col min="10736" max="10736" width="13.7109375" style="28" bestFit="1" customWidth="1"/>
    <col min="10737" max="10737" width="10.7109375" style="28" bestFit="1" customWidth="1"/>
    <col min="10738" max="10738" width="12.7109375" style="28" bestFit="1" customWidth="1"/>
    <col min="10739" max="10739" width="13.7109375" style="28" bestFit="1" customWidth="1"/>
    <col min="10740" max="10740" width="10.7109375" style="28" bestFit="1" customWidth="1"/>
    <col min="10741" max="10741" width="12.7109375" style="28" bestFit="1" customWidth="1"/>
    <col min="10742" max="10742" width="13.7109375" style="28" bestFit="1" customWidth="1"/>
    <col min="10743" max="10743" width="10.7109375" style="28" bestFit="1" customWidth="1"/>
    <col min="10744" max="10744" width="12.7109375" style="28" bestFit="1" customWidth="1"/>
    <col min="10745" max="10745" width="13.7109375" style="28" bestFit="1" customWidth="1"/>
    <col min="10746" max="10981" width="9.140625" style="28"/>
    <col min="10982" max="10982" width="10.7109375" style="28" bestFit="1" customWidth="1"/>
    <col min="10983" max="10983" width="9.7109375" style="28" bestFit="1" customWidth="1"/>
    <col min="10984" max="10984" width="10.7109375" style="28" bestFit="1" customWidth="1"/>
    <col min="10985" max="10985" width="12.7109375" style="28" bestFit="1" customWidth="1"/>
    <col min="10986" max="10986" width="13.7109375" style="28" bestFit="1" customWidth="1"/>
    <col min="10987" max="10987" width="10.7109375" style="28" bestFit="1" customWidth="1"/>
    <col min="10988" max="10988" width="12.7109375" style="28" bestFit="1" customWidth="1"/>
    <col min="10989" max="10989" width="13.7109375" style="28" bestFit="1" customWidth="1"/>
    <col min="10990" max="10990" width="10.7109375" style="28" bestFit="1" customWidth="1"/>
    <col min="10991" max="10991" width="12.7109375" style="28" bestFit="1" customWidth="1"/>
    <col min="10992" max="10992" width="13.7109375" style="28" bestFit="1" customWidth="1"/>
    <col min="10993" max="10993" width="10.7109375" style="28" bestFit="1" customWidth="1"/>
    <col min="10994" max="10994" width="12.7109375" style="28" bestFit="1" customWidth="1"/>
    <col min="10995" max="10995" width="13.7109375" style="28" bestFit="1" customWidth="1"/>
    <col min="10996" max="10996" width="10.7109375" style="28" bestFit="1" customWidth="1"/>
    <col min="10997" max="10997" width="12.7109375" style="28" bestFit="1" customWidth="1"/>
    <col min="10998" max="10998" width="13.7109375" style="28" bestFit="1" customWidth="1"/>
    <col min="10999" max="10999" width="10.7109375" style="28" bestFit="1" customWidth="1"/>
    <col min="11000" max="11000" width="12.7109375" style="28" bestFit="1" customWidth="1"/>
    <col min="11001" max="11001" width="13.7109375" style="28" bestFit="1" customWidth="1"/>
    <col min="11002" max="11237" width="9.140625" style="28"/>
    <col min="11238" max="11238" width="10.7109375" style="28" bestFit="1" customWidth="1"/>
    <col min="11239" max="11239" width="9.7109375" style="28" bestFit="1" customWidth="1"/>
    <col min="11240" max="11240" width="10.7109375" style="28" bestFit="1" customWidth="1"/>
    <col min="11241" max="11241" width="12.7109375" style="28" bestFit="1" customWidth="1"/>
    <col min="11242" max="11242" width="13.7109375" style="28" bestFit="1" customWidth="1"/>
    <col min="11243" max="11243" width="10.7109375" style="28" bestFit="1" customWidth="1"/>
    <col min="11244" max="11244" width="12.7109375" style="28" bestFit="1" customWidth="1"/>
    <col min="11245" max="11245" width="13.7109375" style="28" bestFit="1" customWidth="1"/>
    <col min="11246" max="11246" width="10.7109375" style="28" bestFit="1" customWidth="1"/>
    <col min="11247" max="11247" width="12.7109375" style="28" bestFit="1" customWidth="1"/>
    <col min="11248" max="11248" width="13.7109375" style="28" bestFit="1" customWidth="1"/>
    <col min="11249" max="11249" width="10.7109375" style="28" bestFit="1" customWidth="1"/>
    <col min="11250" max="11250" width="12.7109375" style="28" bestFit="1" customWidth="1"/>
    <col min="11251" max="11251" width="13.7109375" style="28" bestFit="1" customWidth="1"/>
    <col min="11252" max="11252" width="10.7109375" style="28" bestFit="1" customWidth="1"/>
    <col min="11253" max="11253" width="12.7109375" style="28" bestFit="1" customWidth="1"/>
    <col min="11254" max="11254" width="13.7109375" style="28" bestFit="1" customWidth="1"/>
    <col min="11255" max="11255" width="10.7109375" style="28" bestFit="1" customWidth="1"/>
    <col min="11256" max="11256" width="12.7109375" style="28" bestFit="1" customWidth="1"/>
    <col min="11257" max="11257" width="13.7109375" style="28" bestFit="1" customWidth="1"/>
    <col min="11258" max="11493" width="9.140625" style="28"/>
    <col min="11494" max="11494" width="10.7109375" style="28" bestFit="1" customWidth="1"/>
    <col min="11495" max="11495" width="9.7109375" style="28" bestFit="1" customWidth="1"/>
    <col min="11496" max="11496" width="10.7109375" style="28" bestFit="1" customWidth="1"/>
    <col min="11497" max="11497" width="12.7109375" style="28" bestFit="1" customWidth="1"/>
    <col min="11498" max="11498" width="13.7109375" style="28" bestFit="1" customWidth="1"/>
    <col min="11499" max="11499" width="10.7109375" style="28" bestFit="1" customWidth="1"/>
    <col min="11500" max="11500" width="12.7109375" style="28" bestFit="1" customWidth="1"/>
    <col min="11501" max="11501" width="13.7109375" style="28" bestFit="1" customWidth="1"/>
    <col min="11502" max="11502" width="10.7109375" style="28" bestFit="1" customWidth="1"/>
    <col min="11503" max="11503" width="12.7109375" style="28" bestFit="1" customWidth="1"/>
    <col min="11504" max="11504" width="13.7109375" style="28" bestFit="1" customWidth="1"/>
    <col min="11505" max="11505" width="10.7109375" style="28" bestFit="1" customWidth="1"/>
    <col min="11506" max="11506" width="12.7109375" style="28" bestFit="1" customWidth="1"/>
    <col min="11507" max="11507" width="13.7109375" style="28" bestFit="1" customWidth="1"/>
    <col min="11508" max="11508" width="10.7109375" style="28" bestFit="1" customWidth="1"/>
    <col min="11509" max="11509" width="12.7109375" style="28" bestFit="1" customWidth="1"/>
    <col min="11510" max="11510" width="13.7109375" style="28" bestFit="1" customWidth="1"/>
    <col min="11511" max="11511" width="10.7109375" style="28" bestFit="1" customWidth="1"/>
    <col min="11512" max="11512" width="12.7109375" style="28" bestFit="1" customWidth="1"/>
    <col min="11513" max="11513" width="13.7109375" style="28" bestFit="1" customWidth="1"/>
    <col min="11514" max="11749" width="9.140625" style="28"/>
    <col min="11750" max="11750" width="10.7109375" style="28" bestFit="1" customWidth="1"/>
    <col min="11751" max="11751" width="9.7109375" style="28" bestFit="1" customWidth="1"/>
    <col min="11752" max="11752" width="10.7109375" style="28" bestFit="1" customWidth="1"/>
    <col min="11753" max="11753" width="12.7109375" style="28" bestFit="1" customWidth="1"/>
    <col min="11754" max="11754" width="13.7109375" style="28" bestFit="1" customWidth="1"/>
    <col min="11755" max="11755" width="10.7109375" style="28" bestFit="1" customWidth="1"/>
    <col min="11756" max="11756" width="12.7109375" style="28" bestFit="1" customWidth="1"/>
    <col min="11757" max="11757" width="13.7109375" style="28" bestFit="1" customWidth="1"/>
    <col min="11758" max="11758" width="10.7109375" style="28" bestFit="1" customWidth="1"/>
    <col min="11759" max="11759" width="12.7109375" style="28" bestFit="1" customWidth="1"/>
    <col min="11760" max="11760" width="13.7109375" style="28" bestFit="1" customWidth="1"/>
    <col min="11761" max="11761" width="10.7109375" style="28" bestFit="1" customWidth="1"/>
    <col min="11762" max="11762" width="12.7109375" style="28" bestFit="1" customWidth="1"/>
    <col min="11763" max="11763" width="13.7109375" style="28" bestFit="1" customWidth="1"/>
    <col min="11764" max="11764" width="10.7109375" style="28" bestFit="1" customWidth="1"/>
    <col min="11765" max="11765" width="12.7109375" style="28" bestFit="1" customWidth="1"/>
    <col min="11766" max="11766" width="13.7109375" style="28" bestFit="1" customWidth="1"/>
    <col min="11767" max="11767" width="10.7109375" style="28" bestFit="1" customWidth="1"/>
    <col min="11768" max="11768" width="12.7109375" style="28" bestFit="1" customWidth="1"/>
    <col min="11769" max="11769" width="13.7109375" style="28" bestFit="1" customWidth="1"/>
    <col min="11770" max="12005" width="9.140625" style="28"/>
    <col min="12006" max="12006" width="10.7109375" style="28" bestFit="1" customWidth="1"/>
    <col min="12007" max="12007" width="9.7109375" style="28" bestFit="1" customWidth="1"/>
    <col min="12008" max="12008" width="10.7109375" style="28" bestFit="1" customWidth="1"/>
    <col min="12009" max="12009" width="12.7109375" style="28" bestFit="1" customWidth="1"/>
    <col min="12010" max="12010" width="13.7109375" style="28" bestFit="1" customWidth="1"/>
    <col min="12011" max="12011" width="10.7109375" style="28" bestFit="1" customWidth="1"/>
    <col min="12012" max="12012" width="12.7109375" style="28" bestFit="1" customWidth="1"/>
    <col min="12013" max="12013" width="13.7109375" style="28" bestFit="1" customWidth="1"/>
    <col min="12014" max="12014" width="10.7109375" style="28" bestFit="1" customWidth="1"/>
    <col min="12015" max="12015" width="12.7109375" style="28" bestFit="1" customWidth="1"/>
    <col min="12016" max="12016" width="13.7109375" style="28" bestFit="1" customWidth="1"/>
    <col min="12017" max="12017" width="10.7109375" style="28" bestFit="1" customWidth="1"/>
    <col min="12018" max="12018" width="12.7109375" style="28" bestFit="1" customWidth="1"/>
    <col min="12019" max="12019" width="13.7109375" style="28" bestFit="1" customWidth="1"/>
    <col min="12020" max="12020" width="10.7109375" style="28" bestFit="1" customWidth="1"/>
    <col min="12021" max="12021" width="12.7109375" style="28" bestFit="1" customWidth="1"/>
    <col min="12022" max="12022" width="13.7109375" style="28" bestFit="1" customWidth="1"/>
    <col min="12023" max="12023" width="10.7109375" style="28" bestFit="1" customWidth="1"/>
    <col min="12024" max="12024" width="12.7109375" style="28" bestFit="1" customWidth="1"/>
    <col min="12025" max="12025" width="13.7109375" style="28" bestFit="1" customWidth="1"/>
    <col min="12026" max="12261" width="9.140625" style="28"/>
    <col min="12262" max="12262" width="10.7109375" style="28" bestFit="1" customWidth="1"/>
    <col min="12263" max="12263" width="9.7109375" style="28" bestFit="1" customWidth="1"/>
    <col min="12264" max="12264" width="10.7109375" style="28" bestFit="1" customWidth="1"/>
    <col min="12265" max="12265" width="12.7109375" style="28" bestFit="1" customWidth="1"/>
    <col min="12266" max="12266" width="13.7109375" style="28" bestFit="1" customWidth="1"/>
    <col min="12267" max="12267" width="10.7109375" style="28" bestFit="1" customWidth="1"/>
    <col min="12268" max="12268" width="12.7109375" style="28" bestFit="1" customWidth="1"/>
    <col min="12269" max="12269" width="13.7109375" style="28" bestFit="1" customWidth="1"/>
    <col min="12270" max="12270" width="10.7109375" style="28" bestFit="1" customWidth="1"/>
    <col min="12271" max="12271" width="12.7109375" style="28" bestFit="1" customWidth="1"/>
    <col min="12272" max="12272" width="13.7109375" style="28" bestFit="1" customWidth="1"/>
    <col min="12273" max="12273" width="10.7109375" style="28" bestFit="1" customWidth="1"/>
    <col min="12274" max="12274" width="12.7109375" style="28" bestFit="1" customWidth="1"/>
    <col min="12275" max="12275" width="13.7109375" style="28" bestFit="1" customWidth="1"/>
    <col min="12276" max="12276" width="10.7109375" style="28" bestFit="1" customWidth="1"/>
    <col min="12277" max="12277" width="12.7109375" style="28" bestFit="1" customWidth="1"/>
    <col min="12278" max="12278" width="13.7109375" style="28" bestFit="1" customWidth="1"/>
    <col min="12279" max="12279" width="10.7109375" style="28" bestFit="1" customWidth="1"/>
    <col min="12280" max="12280" width="12.7109375" style="28" bestFit="1" customWidth="1"/>
    <col min="12281" max="12281" width="13.7109375" style="28" bestFit="1" customWidth="1"/>
    <col min="12282" max="12517" width="9.140625" style="28"/>
    <col min="12518" max="12518" width="10.7109375" style="28" bestFit="1" customWidth="1"/>
    <col min="12519" max="12519" width="9.7109375" style="28" bestFit="1" customWidth="1"/>
    <col min="12520" max="12520" width="10.7109375" style="28" bestFit="1" customWidth="1"/>
    <col min="12521" max="12521" width="12.7109375" style="28" bestFit="1" customWidth="1"/>
    <col min="12522" max="12522" width="13.7109375" style="28" bestFit="1" customWidth="1"/>
    <col min="12523" max="12523" width="10.7109375" style="28" bestFit="1" customWidth="1"/>
    <col min="12524" max="12524" width="12.7109375" style="28" bestFit="1" customWidth="1"/>
    <col min="12525" max="12525" width="13.7109375" style="28" bestFit="1" customWidth="1"/>
    <col min="12526" max="12526" width="10.7109375" style="28" bestFit="1" customWidth="1"/>
    <col min="12527" max="12527" width="12.7109375" style="28" bestFit="1" customWidth="1"/>
    <col min="12528" max="12528" width="13.7109375" style="28" bestFit="1" customWidth="1"/>
    <col min="12529" max="12529" width="10.7109375" style="28" bestFit="1" customWidth="1"/>
    <col min="12530" max="12530" width="12.7109375" style="28" bestFit="1" customWidth="1"/>
    <col min="12531" max="12531" width="13.7109375" style="28" bestFit="1" customWidth="1"/>
    <col min="12532" max="12532" width="10.7109375" style="28" bestFit="1" customWidth="1"/>
    <col min="12533" max="12533" width="12.7109375" style="28" bestFit="1" customWidth="1"/>
    <col min="12534" max="12534" width="13.7109375" style="28" bestFit="1" customWidth="1"/>
    <col min="12535" max="12535" width="10.7109375" style="28" bestFit="1" customWidth="1"/>
    <col min="12536" max="12536" width="12.7109375" style="28" bestFit="1" customWidth="1"/>
    <col min="12537" max="12537" width="13.7109375" style="28" bestFit="1" customWidth="1"/>
    <col min="12538" max="12773" width="9.140625" style="28"/>
    <col min="12774" max="12774" width="10.7109375" style="28" bestFit="1" customWidth="1"/>
    <col min="12775" max="12775" width="9.7109375" style="28" bestFit="1" customWidth="1"/>
    <col min="12776" max="12776" width="10.7109375" style="28" bestFit="1" customWidth="1"/>
    <col min="12777" max="12777" width="12.7109375" style="28" bestFit="1" customWidth="1"/>
    <col min="12778" max="12778" width="13.7109375" style="28" bestFit="1" customWidth="1"/>
    <col min="12779" max="12779" width="10.7109375" style="28" bestFit="1" customWidth="1"/>
    <col min="12780" max="12780" width="12.7109375" style="28" bestFit="1" customWidth="1"/>
    <col min="12781" max="12781" width="13.7109375" style="28" bestFit="1" customWidth="1"/>
    <col min="12782" max="12782" width="10.7109375" style="28" bestFit="1" customWidth="1"/>
    <col min="12783" max="12783" width="12.7109375" style="28" bestFit="1" customWidth="1"/>
    <col min="12784" max="12784" width="13.7109375" style="28" bestFit="1" customWidth="1"/>
    <col min="12785" max="12785" width="10.7109375" style="28" bestFit="1" customWidth="1"/>
    <col min="12786" max="12786" width="12.7109375" style="28" bestFit="1" customWidth="1"/>
    <col min="12787" max="12787" width="13.7109375" style="28" bestFit="1" customWidth="1"/>
    <col min="12788" max="12788" width="10.7109375" style="28" bestFit="1" customWidth="1"/>
    <col min="12789" max="12789" width="12.7109375" style="28" bestFit="1" customWidth="1"/>
    <col min="12790" max="12790" width="13.7109375" style="28" bestFit="1" customWidth="1"/>
    <col min="12791" max="12791" width="10.7109375" style="28" bestFit="1" customWidth="1"/>
    <col min="12792" max="12792" width="12.7109375" style="28" bestFit="1" customWidth="1"/>
    <col min="12793" max="12793" width="13.7109375" style="28" bestFit="1" customWidth="1"/>
    <col min="12794" max="13029" width="9.140625" style="28"/>
    <col min="13030" max="13030" width="10.7109375" style="28" bestFit="1" customWidth="1"/>
    <col min="13031" max="13031" width="9.7109375" style="28" bestFit="1" customWidth="1"/>
    <col min="13032" max="13032" width="10.7109375" style="28" bestFit="1" customWidth="1"/>
    <col min="13033" max="13033" width="12.7109375" style="28" bestFit="1" customWidth="1"/>
    <col min="13034" max="13034" width="13.7109375" style="28" bestFit="1" customWidth="1"/>
    <col min="13035" max="13035" width="10.7109375" style="28" bestFit="1" customWidth="1"/>
    <col min="13036" max="13036" width="12.7109375" style="28" bestFit="1" customWidth="1"/>
    <col min="13037" max="13037" width="13.7109375" style="28" bestFit="1" customWidth="1"/>
    <col min="13038" max="13038" width="10.7109375" style="28" bestFit="1" customWidth="1"/>
    <col min="13039" max="13039" width="12.7109375" style="28" bestFit="1" customWidth="1"/>
    <col min="13040" max="13040" width="13.7109375" style="28" bestFit="1" customWidth="1"/>
    <col min="13041" max="13041" width="10.7109375" style="28" bestFit="1" customWidth="1"/>
    <col min="13042" max="13042" width="12.7109375" style="28" bestFit="1" customWidth="1"/>
    <col min="13043" max="13043" width="13.7109375" style="28" bestFit="1" customWidth="1"/>
    <col min="13044" max="13044" width="10.7109375" style="28" bestFit="1" customWidth="1"/>
    <col min="13045" max="13045" width="12.7109375" style="28" bestFit="1" customWidth="1"/>
    <col min="13046" max="13046" width="13.7109375" style="28" bestFit="1" customWidth="1"/>
    <col min="13047" max="13047" width="10.7109375" style="28" bestFit="1" customWidth="1"/>
    <col min="13048" max="13048" width="12.7109375" style="28" bestFit="1" customWidth="1"/>
    <col min="13049" max="13049" width="13.7109375" style="28" bestFit="1" customWidth="1"/>
    <col min="13050" max="13285" width="9.140625" style="28"/>
    <col min="13286" max="13286" width="10.7109375" style="28" bestFit="1" customWidth="1"/>
    <col min="13287" max="13287" width="9.7109375" style="28" bestFit="1" customWidth="1"/>
    <col min="13288" max="13288" width="10.7109375" style="28" bestFit="1" customWidth="1"/>
    <col min="13289" max="13289" width="12.7109375" style="28" bestFit="1" customWidth="1"/>
    <col min="13290" max="13290" width="13.7109375" style="28" bestFit="1" customWidth="1"/>
    <col min="13291" max="13291" width="10.7109375" style="28" bestFit="1" customWidth="1"/>
    <col min="13292" max="13292" width="12.7109375" style="28" bestFit="1" customWidth="1"/>
    <col min="13293" max="13293" width="13.7109375" style="28" bestFit="1" customWidth="1"/>
    <col min="13294" max="13294" width="10.7109375" style="28" bestFit="1" customWidth="1"/>
    <col min="13295" max="13295" width="12.7109375" style="28" bestFit="1" customWidth="1"/>
    <col min="13296" max="13296" width="13.7109375" style="28" bestFit="1" customWidth="1"/>
    <col min="13297" max="13297" width="10.7109375" style="28" bestFit="1" customWidth="1"/>
    <col min="13298" max="13298" width="12.7109375" style="28" bestFit="1" customWidth="1"/>
    <col min="13299" max="13299" width="13.7109375" style="28" bestFit="1" customWidth="1"/>
    <col min="13300" max="13300" width="10.7109375" style="28" bestFit="1" customWidth="1"/>
    <col min="13301" max="13301" width="12.7109375" style="28" bestFit="1" customWidth="1"/>
    <col min="13302" max="13302" width="13.7109375" style="28" bestFit="1" customWidth="1"/>
    <col min="13303" max="13303" width="10.7109375" style="28" bestFit="1" customWidth="1"/>
    <col min="13304" max="13304" width="12.7109375" style="28" bestFit="1" customWidth="1"/>
    <col min="13305" max="13305" width="13.7109375" style="28" bestFit="1" customWidth="1"/>
    <col min="13306" max="13541" width="9.140625" style="28"/>
    <col min="13542" max="13542" width="10.7109375" style="28" bestFit="1" customWidth="1"/>
    <col min="13543" max="13543" width="9.7109375" style="28" bestFit="1" customWidth="1"/>
    <col min="13544" max="13544" width="10.7109375" style="28" bestFit="1" customWidth="1"/>
    <col min="13545" max="13545" width="12.7109375" style="28" bestFit="1" customWidth="1"/>
    <col min="13546" max="13546" width="13.7109375" style="28" bestFit="1" customWidth="1"/>
    <col min="13547" max="13547" width="10.7109375" style="28" bestFit="1" customWidth="1"/>
    <col min="13548" max="13548" width="12.7109375" style="28" bestFit="1" customWidth="1"/>
    <col min="13549" max="13549" width="13.7109375" style="28" bestFit="1" customWidth="1"/>
    <col min="13550" max="13550" width="10.7109375" style="28" bestFit="1" customWidth="1"/>
    <col min="13551" max="13551" width="12.7109375" style="28" bestFit="1" customWidth="1"/>
    <col min="13552" max="13552" width="13.7109375" style="28" bestFit="1" customWidth="1"/>
    <col min="13553" max="13553" width="10.7109375" style="28" bestFit="1" customWidth="1"/>
    <col min="13554" max="13554" width="12.7109375" style="28" bestFit="1" customWidth="1"/>
    <col min="13555" max="13555" width="13.7109375" style="28" bestFit="1" customWidth="1"/>
    <col min="13556" max="13556" width="10.7109375" style="28" bestFit="1" customWidth="1"/>
    <col min="13557" max="13557" width="12.7109375" style="28" bestFit="1" customWidth="1"/>
    <col min="13558" max="13558" width="13.7109375" style="28" bestFit="1" customWidth="1"/>
    <col min="13559" max="13559" width="10.7109375" style="28" bestFit="1" customWidth="1"/>
    <col min="13560" max="13560" width="12.7109375" style="28" bestFit="1" customWidth="1"/>
    <col min="13561" max="13561" width="13.7109375" style="28" bestFit="1" customWidth="1"/>
    <col min="13562" max="13797" width="9.140625" style="28"/>
    <col min="13798" max="13798" width="10.7109375" style="28" bestFit="1" customWidth="1"/>
    <col min="13799" max="13799" width="9.7109375" style="28" bestFit="1" customWidth="1"/>
    <col min="13800" max="13800" width="10.7109375" style="28" bestFit="1" customWidth="1"/>
    <col min="13801" max="13801" width="12.7109375" style="28" bestFit="1" customWidth="1"/>
    <col min="13802" max="13802" width="13.7109375" style="28" bestFit="1" customWidth="1"/>
    <col min="13803" max="13803" width="10.7109375" style="28" bestFit="1" customWidth="1"/>
    <col min="13804" max="13804" width="12.7109375" style="28" bestFit="1" customWidth="1"/>
    <col min="13805" max="13805" width="13.7109375" style="28" bestFit="1" customWidth="1"/>
    <col min="13806" max="13806" width="10.7109375" style="28" bestFit="1" customWidth="1"/>
    <col min="13807" max="13807" width="12.7109375" style="28" bestFit="1" customWidth="1"/>
    <col min="13808" max="13808" width="13.7109375" style="28" bestFit="1" customWidth="1"/>
    <col min="13809" max="13809" width="10.7109375" style="28" bestFit="1" customWidth="1"/>
    <col min="13810" max="13810" width="12.7109375" style="28" bestFit="1" customWidth="1"/>
    <col min="13811" max="13811" width="13.7109375" style="28" bestFit="1" customWidth="1"/>
    <col min="13812" max="13812" width="10.7109375" style="28" bestFit="1" customWidth="1"/>
    <col min="13813" max="13813" width="12.7109375" style="28" bestFit="1" customWidth="1"/>
    <col min="13814" max="13814" width="13.7109375" style="28" bestFit="1" customWidth="1"/>
    <col min="13815" max="13815" width="10.7109375" style="28" bestFit="1" customWidth="1"/>
    <col min="13816" max="13816" width="12.7109375" style="28" bestFit="1" customWidth="1"/>
    <col min="13817" max="13817" width="13.7109375" style="28" bestFit="1" customWidth="1"/>
    <col min="13818" max="14053" width="9.140625" style="28"/>
    <col min="14054" max="14054" width="10.7109375" style="28" bestFit="1" customWidth="1"/>
    <col min="14055" max="14055" width="9.7109375" style="28" bestFit="1" customWidth="1"/>
    <col min="14056" max="14056" width="10.7109375" style="28" bestFit="1" customWidth="1"/>
    <col min="14057" max="14057" width="12.7109375" style="28" bestFit="1" customWidth="1"/>
    <col min="14058" max="14058" width="13.7109375" style="28" bestFit="1" customWidth="1"/>
    <col min="14059" max="14059" width="10.7109375" style="28" bestFit="1" customWidth="1"/>
    <col min="14060" max="14060" width="12.7109375" style="28" bestFit="1" customWidth="1"/>
    <col min="14061" max="14061" width="13.7109375" style="28" bestFit="1" customWidth="1"/>
    <col min="14062" max="14062" width="10.7109375" style="28" bestFit="1" customWidth="1"/>
    <col min="14063" max="14063" width="12.7109375" style="28" bestFit="1" customWidth="1"/>
    <col min="14064" max="14064" width="13.7109375" style="28" bestFit="1" customWidth="1"/>
    <col min="14065" max="14065" width="10.7109375" style="28" bestFit="1" customWidth="1"/>
    <col min="14066" max="14066" width="12.7109375" style="28" bestFit="1" customWidth="1"/>
    <col min="14067" max="14067" width="13.7109375" style="28" bestFit="1" customWidth="1"/>
    <col min="14068" max="14068" width="10.7109375" style="28" bestFit="1" customWidth="1"/>
    <col min="14069" max="14069" width="12.7109375" style="28" bestFit="1" customWidth="1"/>
    <col min="14070" max="14070" width="13.7109375" style="28" bestFit="1" customWidth="1"/>
    <col min="14071" max="14071" width="10.7109375" style="28" bestFit="1" customWidth="1"/>
    <col min="14072" max="14072" width="12.7109375" style="28" bestFit="1" customWidth="1"/>
    <col min="14073" max="14073" width="13.7109375" style="28" bestFit="1" customWidth="1"/>
    <col min="14074" max="14309" width="9.140625" style="28"/>
    <col min="14310" max="14310" width="10.7109375" style="28" bestFit="1" customWidth="1"/>
    <col min="14311" max="14311" width="9.7109375" style="28" bestFit="1" customWidth="1"/>
    <col min="14312" max="14312" width="10.7109375" style="28" bestFit="1" customWidth="1"/>
    <col min="14313" max="14313" width="12.7109375" style="28" bestFit="1" customWidth="1"/>
    <col min="14314" max="14314" width="13.7109375" style="28" bestFit="1" customWidth="1"/>
    <col min="14315" max="14315" width="10.7109375" style="28" bestFit="1" customWidth="1"/>
    <col min="14316" max="14316" width="12.7109375" style="28" bestFit="1" customWidth="1"/>
    <col min="14317" max="14317" width="13.7109375" style="28" bestFit="1" customWidth="1"/>
    <col min="14318" max="14318" width="10.7109375" style="28" bestFit="1" customWidth="1"/>
    <col min="14319" max="14319" width="12.7109375" style="28" bestFit="1" customWidth="1"/>
    <col min="14320" max="14320" width="13.7109375" style="28" bestFit="1" customWidth="1"/>
    <col min="14321" max="14321" width="10.7109375" style="28" bestFit="1" customWidth="1"/>
    <col min="14322" max="14322" width="12.7109375" style="28" bestFit="1" customWidth="1"/>
    <col min="14323" max="14323" width="13.7109375" style="28" bestFit="1" customWidth="1"/>
    <col min="14324" max="14324" width="10.7109375" style="28" bestFit="1" customWidth="1"/>
    <col min="14325" max="14325" width="12.7109375" style="28" bestFit="1" customWidth="1"/>
    <col min="14326" max="14326" width="13.7109375" style="28" bestFit="1" customWidth="1"/>
    <col min="14327" max="14327" width="10.7109375" style="28" bestFit="1" customWidth="1"/>
    <col min="14328" max="14328" width="12.7109375" style="28" bestFit="1" customWidth="1"/>
    <col min="14329" max="14329" width="13.7109375" style="28" bestFit="1" customWidth="1"/>
    <col min="14330" max="14565" width="9.140625" style="28"/>
    <col min="14566" max="14566" width="10.7109375" style="28" bestFit="1" customWidth="1"/>
    <col min="14567" max="14567" width="9.7109375" style="28" bestFit="1" customWidth="1"/>
    <col min="14568" max="14568" width="10.7109375" style="28" bestFit="1" customWidth="1"/>
    <col min="14569" max="14569" width="12.7109375" style="28" bestFit="1" customWidth="1"/>
    <col min="14570" max="14570" width="13.7109375" style="28" bestFit="1" customWidth="1"/>
    <col min="14571" max="14571" width="10.7109375" style="28" bestFit="1" customWidth="1"/>
    <col min="14572" max="14572" width="12.7109375" style="28" bestFit="1" customWidth="1"/>
    <col min="14573" max="14573" width="13.7109375" style="28" bestFit="1" customWidth="1"/>
    <col min="14574" max="14574" width="10.7109375" style="28" bestFit="1" customWidth="1"/>
    <col min="14575" max="14575" width="12.7109375" style="28" bestFit="1" customWidth="1"/>
    <col min="14576" max="14576" width="13.7109375" style="28" bestFit="1" customWidth="1"/>
    <col min="14577" max="14577" width="10.7109375" style="28" bestFit="1" customWidth="1"/>
    <col min="14578" max="14578" width="12.7109375" style="28" bestFit="1" customWidth="1"/>
    <col min="14579" max="14579" width="13.7109375" style="28" bestFit="1" customWidth="1"/>
    <col min="14580" max="14580" width="10.7109375" style="28" bestFit="1" customWidth="1"/>
    <col min="14581" max="14581" width="12.7109375" style="28" bestFit="1" customWidth="1"/>
    <col min="14582" max="14582" width="13.7109375" style="28" bestFit="1" customWidth="1"/>
    <col min="14583" max="14583" width="10.7109375" style="28" bestFit="1" customWidth="1"/>
    <col min="14584" max="14584" width="12.7109375" style="28" bestFit="1" customWidth="1"/>
    <col min="14585" max="14585" width="13.7109375" style="28" bestFit="1" customWidth="1"/>
    <col min="14586" max="14821" width="9.140625" style="28"/>
    <col min="14822" max="14822" width="10.7109375" style="28" bestFit="1" customWidth="1"/>
    <col min="14823" max="14823" width="9.7109375" style="28" bestFit="1" customWidth="1"/>
    <col min="14824" max="14824" width="10.7109375" style="28" bestFit="1" customWidth="1"/>
    <col min="14825" max="14825" width="12.7109375" style="28" bestFit="1" customWidth="1"/>
    <col min="14826" max="14826" width="13.7109375" style="28" bestFit="1" customWidth="1"/>
    <col min="14827" max="14827" width="10.7109375" style="28" bestFit="1" customWidth="1"/>
    <col min="14828" max="14828" width="12.7109375" style="28" bestFit="1" customWidth="1"/>
    <col min="14829" max="14829" width="13.7109375" style="28" bestFit="1" customWidth="1"/>
    <col min="14830" max="14830" width="10.7109375" style="28" bestFit="1" customWidth="1"/>
    <col min="14831" max="14831" width="12.7109375" style="28" bestFit="1" customWidth="1"/>
    <col min="14832" max="14832" width="13.7109375" style="28" bestFit="1" customWidth="1"/>
    <col min="14833" max="14833" width="10.7109375" style="28" bestFit="1" customWidth="1"/>
    <col min="14834" max="14834" width="12.7109375" style="28" bestFit="1" customWidth="1"/>
    <col min="14835" max="14835" width="13.7109375" style="28" bestFit="1" customWidth="1"/>
    <col min="14836" max="14836" width="10.7109375" style="28" bestFit="1" customWidth="1"/>
    <col min="14837" max="14837" width="12.7109375" style="28" bestFit="1" customWidth="1"/>
    <col min="14838" max="14838" width="13.7109375" style="28" bestFit="1" customWidth="1"/>
    <col min="14839" max="14839" width="10.7109375" style="28" bestFit="1" customWidth="1"/>
    <col min="14840" max="14840" width="12.7109375" style="28" bestFit="1" customWidth="1"/>
    <col min="14841" max="14841" width="13.7109375" style="28" bestFit="1" customWidth="1"/>
    <col min="14842" max="15077" width="9.140625" style="28"/>
    <col min="15078" max="15078" width="10.7109375" style="28" bestFit="1" customWidth="1"/>
    <col min="15079" max="15079" width="9.7109375" style="28" bestFit="1" customWidth="1"/>
    <col min="15080" max="15080" width="10.7109375" style="28" bestFit="1" customWidth="1"/>
    <col min="15081" max="15081" width="12.7109375" style="28" bestFit="1" customWidth="1"/>
    <col min="15082" max="15082" width="13.7109375" style="28" bestFit="1" customWidth="1"/>
    <col min="15083" max="15083" width="10.7109375" style="28" bestFit="1" customWidth="1"/>
    <col min="15084" max="15084" width="12.7109375" style="28" bestFit="1" customWidth="1"/>
    <col min="15085" max="15085" width="13.7109375" style="28" bestFit="1" customWidth="1"/>
    <col min="15086" max="15086" width="10.7109375" style="28" bestFit="1" customWidth="1"/>
    <col min="15087" max="15087" width="12.7109375" style="28" bestFit="1" customWidth="1"/>
    <col min="15088" max="15088" width="13.7109375" style="28" bestFit="1" customWidth="1"/>
    <col min="15089" max="15089" width="10.7109375" style="28" bestFit="1" customWidth="1"/>
    <col min="15090" max="15090" width="12.7109375" style="28" bestFit="1" customWidth="1"/>
    <col min="15091" max="15091" width="13.7109375" style="28" bestFit="1" customWidth="1"/>
    <col min="15092" max="15092" width="10.7109375" style="28" bestFit="1" customWidth="1"/>
    <col min="15093" max="15093" width="12.7109375" style="28" bestFit="1" customWidth="1"/>
    <col min="15094" max="15094" width="13.7109375" style="28" bestFit="1" customWidth="1"/>
    <col min="15095" max="15095" width="10.7109375" style="28" bestFit="1" customWidth="1"/>
    <col min="15096" max="15096" width="12.7109375" style="28" bestFit="1" customWidth="1"/>
    <col min="15097" max="15097" width="13.7109375" style="28" bestFit="1" customWidth="1"/>
    <col min="15098" max="15333" width="9.140625" style="28"/>
    <col min="15334" max="15334" width="10.7109375" style="28" bestFit="1" customWidth="1"/>
    <col min="15335" max="15335" width="9.7109375" style="28" bestFit="1" customWidth="1"/>
    <col min="15336" max="15336" width="10.7109375" style="28" bestFit="1" customWidth="1"/>
    <col min="15337" max="15337" width="12.7109375" style="28" bestFit="1" customWidth="1"/>
    <col min="15338" max="15338" width="13.7109375" style="28" bestFit="1" customWidth="1"/>
    <col min="15339" max="15339" width="10.7109375" style="28" bestFit="1" customWidth="1"/>
    <col min="15340" max="15340" width="12.7109375" style="28" bestFit="1" customWidth="1"/>
    <col min="15341" max="15341" width="13.7109375" style="28" bestFit="1" customWidth="1"/>
    <col min="15342" max="15342" width="10.7109375" style="28" bestFit="1" customWidth="1"/>
    <col min="15343" max="15343" width="12.7109375" style="28" bestFit="1" customWidth="1"/>
    <col min="15344" max="15344" width="13.7109375" style="28" bestFit="1" customWidth="1"/>
    <col min="15345" max="15345" width="10.7109375" style="28" bestFit="1" customWidth="1"/>
    <col min="15346" max="15346" width="12.7109375" style="28" bestFit="1" customWidth="1"/>
    <col min="15347" max="15347" width="13.7109375" style="28" bestFit="1" customWidth="1"/>
    <col min="15348" max="15348" width="10.7109375" style="28" bestFit="1" customWidth="1"/>
    <col min="15349" max="15349" width="12.7109375" style="28" bestFit="1" customWidth="1"/>
    <col min="15350" max="15350" width="13.7109375" style="28" bestFit="1" customWidth="1"/>
    <col min="15351" max="15351" width="10.7109375" style="28" bestFit="1" customWidth="1"/>
    <col min="15352" max="15352" width="12.7109375" style="28" bestFit="1" customWidth="1"/>
    <col min="15353" max="15353" width="13.7109375" style="28" bestFit="1" customWidth="1"/>
    <col min="15354" max="15589" width="9.140625" style="28"/>
    <col min="15590" max="15590" width="10.7109375" style="28" bestFit="1" customWidth="1"/>
    <col min="15591" max="15591" width="9.7109375" style="28" bestFit="1" customWidth="1"/>
    <col min="15592" max="15592" width="10.7109375" style="28" bestFit="1" customWidth="1"/>
    <col min="15593" max="15593" width="12.7109375" style="28" bestFit="1" customWidth="1"/>
    <col min="15594" max="15594" width="13.7109375" style="28" bestFit="1" customWidth="1"/>
    <col min="15595" max="15595" width="10.7109375" style="28" bestFit="1" customWidth="1"/>
    <col min="15596" max="15596" width="12.7109375" style="28" bestFit="1" customWidth="1"/>
    <col min="15597" max="15597" width="13.7109375" style="28" bestFit="1" customWidth="1"/>
    <col min="15598" max="15598" width="10.7109375" style="28" bestFit="1" customWidth="1"/>
    <col min="15599" max="15599" width="12.7109375" style="28" bestFit="1" customWidth="1"/>
    <col min="15600" max="15600" width="13.7109375" style="28" bestFit="1" customWidth="1"/>
    <col min="15601" max="15601" width="10.7109375" style="28" bestFit="1" customWidth="1"/>
    <col min="15602" max="15602" width="12.7109375" style="28" bestFit="1" customWidth="1"/>
    <col min="15603" max="15603" width="13.7109375" style="28" bestFit="1" customWidth="1"/>
    <col min="15604" max="15604" width="10.7109375" style="28" bestFit="1" customWidth="1"/>
    <col min="15605" max="15605" width="12.7109375" style="28" bestFit="1" customWidth="1"/>
    <col min="15606" max="15606" width="13.7109375" style="28" bestFit="1" customWidth="1"/>
    <col min="15607" max="15607" width="10.7109375" style="28" bestFit="1" customWidth="1"/>
    <col min="15608" max="15608" width="12.7109375" style="28" bestFit="1" customWidth="1"/>
    <col min="15609" max="15609" width="13.7109375" style="28" bestFit="1" customWidth="1"/>
    <col min="15610" max="15845" width="9.140625" style="28"/>
    <col min="15846" max="15846" width="10.7109375" style="28" bestFit="1" customWidth="1"/>
    <col min="15847" max="15847" width="9.7109375" style="28" bestFit="1" customWidth="1"/>
    <col min="15848" max="15848" width="10.7109375" style="28" bestFit="1" customWidth="1"/>
    <col min="15849" max="15849" width="12.7109375" style="28" bestFit="1" customWidth="1"/>
    <col min="15850" max="15850" width="13.7109375" style="28" bestFit="1" customWidth="1"/>
    <col min="15851" max="15851" width="10.7109375" style="28" bestFit="1" customWidth="1"/>
    <col min="15852" max="15852" width="12.7109375" style="28" bestFit="1" customWidth="1"/>
    <col min="15853" max="15853" width="13.7109375" style="28" bestFit="1" customWidth="1"/>
    <col min="15854" max="15854" width="10.7109375" style="28" bestFit="1" customWidth="1"/>
    <col min="15855" max="15855" width="12.7109375" style="28" bestFit="1" customWidth="1"/>
    <col min="15856" max="15856" width="13.7109375" style="28" bestFit="1" customWidth="1"/>
    <col min="15857" max="15857" width="10.7109375" style="28" bestFit="1" customWidth="1"/>
    <col min="15858" max="15858" width="12.7109375" style="28" bestFit="1" customWidth="1"/>
    <col min="15859" max="15859" width="13.7109375" style="28" bestFit="1" customWidth="1"/>
    <col min="15860" max="15860" width="10.7109375" style="28" bestFit="1" customWidth="1"/>
    <col min="15861" max="15861" width="12.7109375" style="28" bestFit="1" customWidth="1"/>
    <col min="15862" max="15862" width="13.7109375" style="28" bestFit="1" customWidth="1"/>
    <col min="15863" max="15863" width="10.7109375" style="28" bestFit="1" customWidth="1"/>
    <col min="15864" max="15864" width="12.7109375" style="28" bestFit="1" customWidth="1"/>
    <col min="15865" max="15865" width="13.7109375" style="28" bestFit="1" customWidth="1"/>
    <col min="15866" max="16101" width="9.140625" style="28"/>
    <col min="16102" max="16102" width="10.7109375" style="28" bestFit="1" customWidth="1"/>
    <col min="16103" max="16103" width="9.7109375" style="28" bestFit="1" customWidth="1"/>
    <col min="16104" max="16104" width="10.7109375" style="28" bestFit="1" customWidth="1"/>
    <col min="16105" max="16105" width="12.7109375" style="28" bestFit="1" customWidth="1"/>
    <col min="16106" max="16106" width="13.7109375" style="28" bestFit="1" customWidth="1"/>
    <col min="16107" max="16107" width="10.7109375" style="28" bestFit="1" customWidth="1"/>
    <col min="16108" max="16108" width="12.7109375" style="28" bestFit="1" customWidth="1"/>
    <col min="16109" max="16109" width="13.7109375" style="28" bestFit="1" customWidth="1"/>
    <col min="16110" max="16110" width="10.7109375" style="28" bestFit="1" customWidth="1"/>
    <col min="16111" max="16111" width="12.7109375" style="28" bestFit="1" customWidth="1"/>
    <col min="16112" max="16112" width="13.7109375" style="28" bestFit="1" customWidth="1"/>
    <col min="16113" max="16113" width="10.7109375" style="28" bestFit="1" customWidth="1"/>
    <col min="16114" max="16114" width="12.7109375" style="28" bestFit="1" customWidth="1"/>
    <col min="16115" max="16115" width="13.7109375" style="28" bestFit="1" customWidth="1"/>
    <col min="16116" max="16116" width="10.7109375" style="28" bestFit="1" customWidth="1"/>
    <col min="16117" max="16117" width="12.7109375" style="28" bestFit="1" customWidth="1"/>
    <col min="16118" max="16118" width="13.7109375" style="28" bestFit="1" customWidth="1"/>
    <col min="16119" max="16119" width="10.7109375" style="28" bestFit="1" customWidth="1"/>
    <col min="16120" max="16120" width="12.7109375" style="28" bestFit="1" customWidth="1"/>
    <col min="16121" max="16121" width="13.7109375" style="28" bestFit="1" customWidth="1"/>
    <col min="16122" max="16384" width="9.140625" style="28"/>
  </cols>
  <sheetData>
    <row r="1" spans="1:14" ht="30" customHeight="1" x14ac:dyDescent="0.2">
      <c r="A1" s="1033" t="s">
        <v>1883</v>
      </c>
      <c r="B1" s="1033"/>
      <c r="C1" s="1033"/>
      <c r="D1" s="1033"/>
      <c r="E1" s="1033"/>
      <c r="F1" s="1033"/>
      <c r="G1" s="1033"/>
      <c r="H1" s="1033"/>
      <c r="I1" s="1033"/>
      <c r="J1" s="1033"/>
    </row>
    <row r="2" spans="1:14" ht="14.25" customHeight="1" x14ac:dyDescent="0.2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ht="20.25" customHeight="1" x14ac:dyDescent="0.2">
      <c r="A3" s="299" t="s">
        <v>1096</v>
      </c>
    </row>
    <row r="4" spans="1:14" s="30" customFormat="1" ht="24" customHeight="1" x14ac:dyDescent="0.2">
      <c r="A4" s="1056" t="s">
        <v>0</v>
      </c>
      <c r="B4" s="1054" t="s">
        <v>353</v>
      </c>
      <c r="C4" s="1054"/>
      <c r="D4" s="1054"/>
      <c r="E4" s="1055" t="s">
        <v>136</v>
      </c>
      <c r="F4" s="1055"/>
      <c r="G4" s="1055"/>
      <c r="H4" s="1055" t="s">
        <v>1100</v>
      </c>
    </row>
    <row r="5" spans="1:14" s="30" customFormat="1" ht="24" customHeight="1" x14ac:dyDescent="0.2">
      <c r="A5" s="1057"/>
      <c r="B5" s="291" t="s">
        <v>1025</v>
      </c>
      <c r="C5" s="291" t="s">
        <v>134</v>
      </c>
      <c r="D5" s="291" t="s">
        <v>46</v>
      </c>
      <c r="E5" s="291" t="s">
        <v>1025</v>
      </c>
      <c r="F5" s="291" t="s">
        <v>134</v>
      </c>
      <c r="G5" s="291" t="s">
        <v>46</v>
      </c>
      <c r="H5" s="1055"/>
    </row>
    <row r="6" spans="1:14" s="31" customFormat="1" ht="12.75" customHeight="1" x14ac:dyDescent="0.2">
      <c r="A6" s="660">
        <v>2017</v>
      </c>
      <c r="B6" s="234">
        <v>31494</v>
      </c>
      <c r="C6" s="234">
        <v>20376</v>
      </c>
      <c r="D6" s="234">
        <v>51870</v>
      </c>
      <c r="E6" s="234"/>
      <c r="F6" s="234"/>
      <c r="G6" s="234"/>
      <c r="H6" s="298">
        <f t="shared" ref="H6:H9" si="0">D6/(D6+D22)*100</f>
        <v>93.321578928430071</v>
      </c>
    </row>
    <row r="7" spans="1:14" s="31" customFormat="1" ht="12.75" customHeight="1" x14ac:dyDescent="0.2">
      <c r="A7" s="296">
        <v>2018</v>
      </c>
      <c r="B7" s="236">
        <v>34195</v>
      </c>
      <c r="C7" s="236">
        <v>21316</v>
      </c>
      <c r="D7" s="236">
        <v>55511</v>
      </c>
      <c r="E7" s="297">
        <f t="shared" ref="E7:G8" si="1">(B7-B6)/B6*100</f>
        <v>8.5762367435066995</v>
      </c>
      <c r="F7" s="297">
        <f t="shared" si="1"/>
        <v>4.6132705143305852</v>
      </c>
      <c r="G7" s="297">
        <f t="shared" si="1"/>
        <v>7.0194717563138607</v>
      </c>
      <c r="H7" s="298">
        <f t="shared" si="0"/>
        <v>95.31749029843057</v>
      </c>
    </row>
    <row r="8" spans="1:14" s="31" customFormat="1" ht="12.75" customHeight="1" x14ac:dyDescent="0.2">
      <c r="A8" s="296">
        <v>2019</v>
      </c>
      <c r="B8" s="236">
        <v>33792</v>
      </c>
      <c r="C8" s="236">
        <v>19881</v>
      </c>
      <c r="D8" s="236">
        <v>53673</v>
      </c>
      <c r="E8" s="297">
        <f t="shared" si="1"/>
        <v>-1.1785348735195205</v>
      </c>
      <c r="F8" s="297">
        <f t="shared" si="1"/>
        <v>-6.7320322762244329</v>
      </c>
      <c r="G8" s="297">
        <f t="shared" si="1"/>
        <v>-3.3110554664841203</v>
      </c>
      <c r="H8" s="298">
        <f t="shared" si="0"/>
        <v>96.690686362817516</v>
      </c>
    </row>
    <row r="9" spans="1:14" ht="13.5" customHeight="1" x14ac:dyDescent="0.2">
      <c r="A9" s="296">
        <v>2020</v>
      </c>
      <c r="B9" s="236">
        <v>19458</v>
      </c>
      <c r="C9" s="236">
        <v>4639</v>
      </c>
      <c r="D9" s="236">
        <v>24097</v>
      </c>
      <c r="E9" s="297">
        <f t="shared" ref="E9" si="2">(B9-B8)/B8*100</f>
        <v>-42.418323863636367</v>
      </c>
      <c r="F9" s="297">
        <f t="shared" ref="F9" si="3">(C9-C8)/C8*100</f>
        <v>-76.666163673859472</v>
      </c>
      <c r="G9" s="297">
        <f t="shared" ref="G9" si="4">(D9-D8)/D8*100</f>
        <v>-55.104056043075666</v>
      </c>
      <c r="H9" s="298">
        <f t="shared" si="0"/>
        <v>94.773066939353427</v>
      </c>
    </row>
    <row r="11" spans="1:14" s="30" customFormat="1" ht="24" customHeight="1" x14ac:dyDescent="0.2">
      <c r="A11" s="1056" t="s">
        <v>0</v>
      </c>
      <c r="B11" s="1054" t="s">
        <v>375</v>
      </c>
      <c r="C11" s="1054"/>
      <c r="D11" s="1054"/>
      <c r="E11" s="1055" t="s">
        <v>136</v>
      </c>
      <c r="F11" s="1055"/>
      <c r="G11" s="1055"/>
      <c r="H11" s="1055" t="s">
        <v>1099</v>
      </c>
    </row>
    <row r="12" spans="1:14" s="30" customFormat="1" ht="24" customHeight="1" x14ac:dyDescent="0.2">
      <c r="A12" s="1057"/>
      <c r="B12" s="654" t="s">
        <v>1025</v>
      </c>
      <c r="C12" s="654" t="s">
        <v>134</v>
      </c>
      <c r="D12" s="654" t="s">
        <v>46</v>
      </c>
      <c r="E12" s="654" t="s">
        <v>1025</v>
      </c>
      <c r="F12" s="654" t="s">
        <v>134</v>
      </c>
      <c r="G12" s="654" t="s">
        <v>46</v>
      </c>
      <c r="H12" s="1055"/>
    </row>
    <row r="13" spans="1:14" ht="13.5" customHeight="1" x14ac:dyDescent="0.2">
      <c r="A13" s="660">
        <v>2017</v>
      </c>
      <c r="B13" s="234">
        <v>63294</v>
      </c>
      <c r="C13" s="234">
        <v>56947</v>
      </c>
      <c r="D13" s="234">
        <v>120241</v>
      </c>
      <c r="E13" s="234"/>
      <c r="F13" s="234"/>
      <c r="G13" s="234"/>
      <c r="H13" s="298">
        <f>D13/(D13+D29)*100</f>
        <v>87.661575474793125</v>
      </c>
    </row>
    <row r="14" spans="1:14" ht="13.5" customHeight="1" x14ac:dyDescent="0.2">
      <c r="A14" s="296">
        <v>2018</v>
      </c>
      <c r="B14" s="236">
        <v>64345</v>
      </c>
      <c r="C14" s="236">
        <v>57755</v>
      </c>
      <c r="D14" s="236">
        <v>122100</v>
      </c>
      <c r="E14" s="297">
        <f t="shared" ref="E14:G15" si="5">(B14-B13)/B13*100</f>
        <v>1.660504945176478</v>
      </c>
      <c r="F14" s="297">
        <f t="shared" si="5"/>
        <v>1.418863153458479</v>
      </c>
      <c r="G14" s="297">
        <f t="shared" si="5"/>
        <v>1.5460616595005032</v>
      </c>
      <c r="H14" s="298">
        <f t="shared" ref="H14:H16" si="6">D14/(D14+D30)*100</f>
        <v>90.035616054508054</v>
      </c>
    </row>
    <row r="15" spans="1:14" ht="13.5" customHeight="1" x14ac:dyDescent="0.2">
      <c r="A15" s="296">
        <v>2019</v>
      </c>
      <c r="B15" s="236">
        <v>64800</v>
      </c>
      <c r="C15" s="236">
        <v>62082</v>
      </c>
      <c r="D15" s="236">
        <v>126882</v>
      </c>
      <c r="E15" s="297">
        <f t="shared" si="5"/>
        <v>0.70712565078871703</v>
      </c>
      <c r="F15" s="297">
        <f t="shared" si="5"/>
        <v>7.4919920353216165</v>
      </c>
      <c r="G15" s="297">
        <f t="shared" si="5"/>
        <v>3.9164619164619161</v>
      </c>
      <c r="H15" s="298">
        <f t="shared" si="6"/>
        <v>92.014155800832526</v>
      </c>
    </row>
    <row r="16" spans="1:14" ht="13.5" customHeight="1" x14ac:dyDescent="0.2">
      <c r="A16" s="296">
        <v>2020</v>
      </c>
      <c r="B16" s="236">
        <v>52218</v>
      </c>
      <c r="C16" s="236">
        <v>17830</v>
      </c>
      <c r="D16" s="236">
        <v>70048</v>
      </c>
      <c r="E16" s="297">
        <f t="shared" ref="E16" si="7">(B16-B15)/B15*100</f>
        <v>-19.416666666666664</v>
      </c>
      <c r="F16" s="297">
        <f t="shared" ref="F16" si="8">(C16-C15)/C15*100</f>
        <v>-71.27992010566669</v>
      </c>
      <c r="G16" s="297">
        <f t="shared" ref="G16" si="9">(D16-D15)/D15*100</f>
        <v>-44.792799609085613</v>
      </c>
      <c r="H16" s="298">
        <f t="shared" si="6"/>
        <v>89.389124969692318</v>
      </c>
    </row>
    <row r="19" spans="1:19" ht="20.25" customHeight="1" x14ac:dyDescent="0.2">
      <c r="A19" s="299" t="s">
        <v>1097</v>
      </c>
    </row>
    <row r="20" spans="1:19" s="30" customFormat="1" ht="24" customHeight="1" x14ac:dyDescent="0.2">
      <c r="A20" s="1056" t="s">
        <v>0</v>
      </c>
      <c r="B20" s="1054" t="s">
        <v>353</v>
      </c>
      <c r="C20" s="1054"/>
      <c r="D20" s="1054"/>
      <c r="E20" s="1055" t="s">
        <v>136</v>
      </c>
      <c r="F20" s="1055"/>
      <c r="G20" s="1055"/>
      <c r="H20" s="1055" t="s">
        <v>1100</v>
      </c>
    </row>
    <row r="21" spans="1:19" s="30" customFormat="1" ht="24" customHeight="1" x14ac:dyDescent="0.2">
      <c r="A21" s="1057"/>
      <c r="B21" s="654" t="s">
        <v>1025</v>
      </c>
      <c r="C21" s="654" t="s">
        <v>134</v>
      </c>
      <c r="D21" s="654" t="s">
        <v>46</v>
      </c>
      <c r="E21" s="654" t="s">
        <v>1025</v>
      </c>
      <c r="F21" s="654" t="s">
        <v>134</v>
      </c>
      <c r="G21" s="654" t="s">
        <v>46</v>
      </c>
      <c r="H21" s="1055"/>
    </row>
    <row r="22" spans="1:19" ht="13.5" customHeight="1" x14ac:dyDescent="0.2">
      <c r="A22" s="660">
        <v>2017</v>
      </c>
      <c r="B22" s="234">
        <v>2917</v>
      </c>
      <c r="C22" s="234">
        <v>795</v>
      </c>
      <c r="D22" s="234">
        <v>3712</v>
      </c>
      <c r="E22" s="234"/>
      <c r="F22" s="234"/>
      <c r="G22" s="234"/>
      <c r="H22" s="298">
        <f>D22/(D22+D6)*100</f>
        <v>6.6784210715699333</v>
      </c>
    </row>
    <row r="23" spans="1:19" ht="13.5" customHeight="1" x14ac:dyDescent="0.2">
      <c r="A23" s="296">
        <v>2018</v>
      </c>
      <c r="B23" s="236">
        <v>2077</v>
      </c>
      <c r="C23" s="236">
        <v>650</v>
      </c>
      <c r="D23" s="236">
        <v>2727</v>
      </c>
      <c r="E23" s="297">
        <f t="shared" ref="E23:G24" si="10">(B23-B22)/B22*100</f>
        <v>-28.796708947548851</v>
      </c>
      <c r="F23" s="297">
        <f t="shared" si="10"/>
        <v>-18.238993710691823</v>
      </c>
      <c r="G23" s="297">
        <f t="shared" si="10"/>
        <v>-26.535560344827587</v>
      </c>
      <c r="H23" s="298">
        <f t="shared" ref="H23:H25" si="11">D23/(D23+D7)*100</f>
        <v>4.6825097015694217</v>
      </c>
    </row>
    <row r="24" spans="1:19" ht="13.5" customHeight="1" x14ac:dyDescent="0.2">
      <c r="A24" s="296">
        <v>2019</v>
      </c>
      <c r="B24" s="236">
        <v>1325</v>
      </c>
      <c r="C24" s="236">
        <v>512</v>
      </c>
      <c r="D24" s="236">
        <v>1837</v>
      </c>
      <c r="E24" s="297">
        <f t="shared" si="10"/>
        <v>-36.20606644198363</v>
      </c>
      <c r="F24" s="297">
        <f t="shared" si="10"/>
        <v>-21.23076923076923</v>
      </c>
      <c r="G24" s="297">
        <f t="shared" si="10"/>
        <v>-32.636596993032633</v>
      </c>
      <c r="H24" s="298">
        <f t="shared" si="11"/>
        <v>3.3093136371824898</v>
      </c>
    </row>
    <row r="25" spans="1:19" ht="13.5" customHeight="1" x14ac:dyDescent="0.2">
      <c r="A25" s="296">
        <v>2020</v>
      </c>
      <c r="B25" s="236">
        <v>1175</v>
      </c>
      <c r="C25" s="236">
        <v>154</v>
      </c>
      <c r="D25" s="236">
        <v>1329</v>
      </c>
      <c r="E25" s="297">
        <f t="shared" ref="E25" si="12">(B25-B24)/B24*100</f>
        <v>-11.320754716981133</v>
      </c>
      <c r="F25" s="297">
        <f t="shared" ref="F25" si="13">(C25-C24)/C24*100</f>
        <v>-69.921875</v>
      </c>
      <c r="G25" s="297">
        <f t="shared" ref="G25" si="14">(D25-D24)/D24*100</f>
        <v>-27.653783342406097</v>
      </c>
      <c r="H25" s="298">
        <f t="shared" si="11"/>
        <v>5.2269330606465827</v>
      </c>
    </row>
    <row r="26" spans="1:19" s="1" customFormat="1" ht="12.75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s="30" customFormat="1" ht="24" customHeight="1" x14ac:dyDescent="0.2">
      <c r="A27" s="1056" t="s">
        <v>0</v>
      </c>
      <c r="B27" s="1054" t="s">
        <v>375</v>
      </c>
      <c r="C27" s="1054"/>
      <c r="D27" s="1054"/>
      <c r="E27" s="1055" t="s">
        <v>136</v>
      </c>
      <c r="F27" s="1055"/>
      <c r="G27" s="1055"/>
      <c r="H27" s="1055" t="s">
        <v>1099</v>
      </c>
    </row>
    <row r="28" spans="1:19" s="30" customFormat="1" ht="24" customHeight="1" x14ac:dyDescent="0.2">
      <c r="A28" s="1057"/>
      <c r="B28" s="654" t="s">
        <v>1025</v>
      </c>
      <c r="C28" s="654" t="s">
        <v>134</v>
      </c>
      <c r="D28" s="654" t="s">
        <v>46</v>
      </c>
      <c r="E28" s="654" t="s">
        <v>1025</v>
      </c>
      <c r="F28" s="654" t="s">
        <v>134</v>
      </c>
      <c r="G28" s="654" t="s">
        <v>46</v>
      </c>
      <c r="H28" s="1055"/>
    </row>
    <row r="29" spans="1:19" ht="13.5" customHeight="1" x14ac:dyDescent="0.2">
      <c r="A29" s="660">
        <v>2017</v>
      </c>
      <c r="B29" s="234">
        <v>13263</v>
      </c>
      <c r="C29" s="234">
        <v>3661</v>
      </c>
      <c r="D29" s="234">
        <v>16924</v>
      </c>
      <c r="E29" s="234"/>
      <c r="F29" s="234"/>
      <c r="G29" s="234"/>
      <c r="H29" s="298">
        <f>D29/(D29+D13)*100</f>
        <v>12.338424525206868</v>
      </c>
    </row>
    <row r="30" spans="1:19" ht="13.5" customHeight="1" x14ac:dyDescent="0.2">
      <c r="A30" s="296">
        <v>2018</v>
      </c>
      <c r="B30" s="236">
        <v>10505</v>
      </c>
      <c r="C30" s="236">
        <v>3008</v>
      </c>
      <c r="D30" s="236">
        <v>13513</v>
      </c>
      <c r="E30" s="297">
        <f t="shared" ref="E30:G31" si="15">(B30-B29)/B29*100</f>
        <v>-20.794692000301591</v>
      </c>
      <c r="F30" s="297">
        <f t="shared" si="15"/>
        <v>-17.8366566511882</v>
      </c>
      <c r="G30" s="297">
        <f t="shared" si="15"/>
        <v>-20.154809737650673</v>
      </c>
      <c r="H30" s="298">
        <f t="shared" ref="H30:H32" si="16">D30/(D30+D14)*100</f>
        <v>9.9643839454919512</v>
      </c>
    </row>
    <row r="31" spans="1:19" ht="13.5" customHeight="1" x14ac:dyDescent="0.2">
      <c r="A31" s="296">
        <v>2019</v>
      </c>
      <c r="B31" s="236">
        <v>8618</v>
      </c>
      <c r="C31" s="236">
        <v>2394</v>
      </c>
      <c r="D31" s="236">
        <v>11012</v>
      </c>
      <c r="E31" s="297">
        <f t="shared" si="15"/>
        <v>-17.962874821513562</v>
      </c>
      <c r="F31" s="297">
        <f t="shared" si="15"/>
        <v>-20.412234042553195</v>
      </c>
      <c r="G31" s="297">
        <f t="shared" si="15"/>
        <v>-18.508103307925701</v>
      </c>
      <c r="H31" s="298">
        <f t="shared" si="16"/>
        <v>7.9858441991674756</v>
      </c>
    </row>
    <row r="32" spans="1:19" ht="13.5" customHeight="1" x14ac:dyDescent="0.2">
      <c r="A32" s="296">
        <v>2020</v>
      </c>
      <c r="B32" s="236">
        <v>7435</v>
      </c>
      <c r="C32" s="236">
        <v>880</v>
      </c>
      <c r="D32" s="236">
        <v>8315</v>
      </c>
      <c r="E32" s="297">
        <f t="shared" ref="E32" si="17">(B32-B31)/B31*100</f>
        <v>-13.727082849849154</v>
      </c>
      <c r="F32" s="297">
        <f t="shared" ref="F32" si="18">(C32-C31)/C31*100</f>
        <v>-63.241436925647456</v>
      </c>
      <c r="G32" s="297">
        <f t="shared" ref="G32" si="19">(D32-D31)/D31*100</f>
        <v>-24.49146385760988</v>
      </c>
      <c r="H32" s="298">
        <f t="shared" si="16"/>
        <v>10.610875030307671</v>
      </c>
    </row>
    <row r="33" spans="1:1" ht="13.5" customHeight="1" x14ac:dyDescent="0.2">
      <c r="A33" s="124" t="s">
        <v>1029</v>
      </c>
    </row>
  </sheetData>
  <mergeCells count="17">
    <mergeCell ref="A1:J1"/>
    <mergeCell ref="E11:G11"/>
    <mergeCell ref="H11:H12"/>
    <mergeCell ref="H4:H5"/>
    <mergeCell ref="B20:D20"/>
    <mergeCell ref="E20:G20"/>
    <mergeCell ref="H20:H21"/>
    <mergeCell ref="B4:D4"/>
    <mergeCell ref="B11:D11"/>
    <mergeCell ref="E4:G4"/>
    <mergeCell ref="A11:A12"/>
    <mergeCell ref="B27:D27"/>
    <mergeCell ref="E27:G27"/>
    <mergeCell ref="H27:H28"/>
    <mergeCell ref="A4:A5"/>
    <mergeCell ref="A20:A21"/>
    <mergeCell ref="A27:A28"/>
  </mergeCells>
  <phoneticPr fontId="28" type="noConversion"/>
  <printOptions horizontalCentered="1"/>
  <pageMargins left="0.39370078740157483" right="0.39370078740157483" top="0.47244094488188981" bottom="0.47244094488188981" header="0.27559055118110237" footer="0.27559055118110237"/>
  <pageSetup paperSize="9" fitToHeight="2" orientation="portrait" useFirstPageNumber="1" r:id="rId1"/>
  <headerFooter differentOddEven="1"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T58"/>
  <sheetViews>
    <sheetView zoomScaleNormal="100" workbookViewId="0">
      <selection activeCell="A20" sqref="A20:G20"/>
    </sheetView>
  </sheetViews>
  <sheetFormatPr defaultRowHeight="13.5" customHeight="1" x14ac:dyDescent="0.2"/>
  <cols>
    <col min="1" max="2" width="6.85546875" style="141" customWidth="1"/>
    <col min="3" max="8" width="9.42578125" style="28" customWidth="1"/>
    <col min="9" max="20" width="7.28515625" style="28" customWidth="1"/>
    <col min="21" max="256" width="9.140625" style="28"/>
    <col min="257" max="257" width="10.7109375" style="28" bestFit="1" customWidth="1"/>
    <col min="258" max="258" width="9.7109375" style="28" bestFit="1" customWidth="1"/>
    <col min="259" max="259" width="10.7109375" style="28" bestFit="1" customWidth="1"/>
    <col min="260" max="260" width="12.7109375" style="28" bestFit="1" customWidth="1"/>
    <col min="261" max="261" width="13.7109375" style="28" bestFit="1" customWidth="1"/>
    <col min="262" max="262" width="10.7109375" style="28" bestFit="1" customWidth="1"/>
    <col min="263" max="263" width="12.7109375" style="28" bestFit="1" customWidth="1"/>
    <col min="264" max="264" width="13.7109375" style="28" bestFit="1" customWidth="1"/>
    <col min="265" max="265" width="10.7109375" style="28" bestFit="1" customWidth="1"/>
    <col min="266" max="266" width="12.7109375" style="28" bestFit="1" customWidth="1"/>
    <col min="267" max="267" width="13.7109375" style="28" bestFit="1" customWidth="1"/>
    <col min="268" max="268" width="10.7109375" style="28" bestFit="1" customWidth="1"/>
    <col min="269" max="269" width="12.7109375" style="28" bestFit="1" customWidth="1"/>
    <col min="270" max="270" width="13.7109375" style="28" bestFit="1" customWidth="1"/>
    <col min="271" max="271" width="10.7109375" style="28" bestFit="1" customWidth="1"/>
    <col min="272" max="272" width="12.7109375" style="28" bestFit="1" customWidth="1"/>
    <col min="273" max="273" width="13.7109375" style="28" bestFit="1" customWidth="1"/>
    <col min="274" max="274" width="10.7109375" style="28" bestFit="1" customWidth="1"/>
    <col min="275" max="275" width="12.7109375" style="28" bestFit="1" customWidth="1"/>
    <col min="276" max="276" width="13.7109375" style="28" bestFit="1" customWidth="1"/>
    <col min="277" max="512" width="9.140625" style="28"/>
    <col min="513" max="513" width="10.7109375" style="28" bestFit="1" customWidth="1"/>
    <col min="514" max="514" width="9.7109375" style="28" bestFit="1" customWidth="1"/>
    <col min="515" max="515" width="10.7109375" style="28" bestFit="1" customWidth="1"/>
    <col min="516" max="516" width="12.7109375" style="28" bestFit="1" customWidth="1"/>
    <col min="517" max="517" width="13.7109375" style="28" bestFit="1" customWidth="1"/>
    <col min="518" max="518" width="10.7109375" style="28" bestFit="1" customWidth="1"/>
    <col min="519" max="519" width="12.7109375" style="28" bestFit="1" customWidth="1"/>
    <col min="520" max="520" width="13.7109375" style="28" bestFit="1" customWidth="1"/>
    <col min="521" max="521" width="10.7109375" style="28" bestFit="1" customWidth="1"/>
    <col min="522" max="522" width="12.7109375" style="28" bestFit="1" customWidth="1"/>
    <col min="523" max="523" width="13.7109375" style="28" bestFit="1" customWidth="1"/>
    <col min="524" max="524" width="10.7109375" style="28" bestFit="1" customWidth="1"/>
    <col min="525" max="525" width="12.7109375" style="28" bestFit="1" customWidth="1"/>
    <col min="526" max="526" width="13.7109375" style="28" bestFit="1" customWidth="1"/>
    <col min="527" max="527" width="10.7109375" style="28" bestFit="1" customWidth="1"/>
    <col min="528" max="528" width="12.7109375" style="28" bestFit="1" customWidth="1"/>
    <col min="529" max="529" width="13.7109375" style="28" bestFit="1" customWidth="1"/>
    <col min="530" max="530" width="10.7109375" style="28" bestFit="1" customWidth="1"/>
    <col min="531" max="531" width="12.7109375" style="28" bestFit="1" customWidth="1"/>
    <col min="532" max="532" width="13.7109375" style="28" bestFit="1" customWidth="1"/>
    <col min="533" max="768" width="9.140625" style="28"/>
    <col min="769" max="769" width="10.7109375" style="28" bestFit="1" customWidth="1"/>
    <col min="770" max="770" width="9.7109375" style="28" bestFit="1" customWidth="1"/>
    <col min="771" max="771" width="10.7109375" style="28" bestFit="1" customWidth="1"/>
    <col min="772" max="772" width="12.7109375" style="28" bestFit="1" customWidth="1"/>
    <col min="773" max="773" width="13.7109375" style="28" bestFit="1" customWidth="1"/>
    <col min="774" max="774" width="10.7109375" style="28" bestFit="1" customWidth="1"/>
    <col min="775" max="775" width="12.7109375" style="28" bestFit="1" customWidth="1"/>
    <col min="776" max="776" width="13.7109375" style="28" bestFit="1" customWidth="1"/>
    <col min="777" max="777" width="10.7109375" style="28" bestFit="1" customWidth="1"/>
    <col min="778" max="778" width="12.7109375" style="28" bestFit="1" customWidth="1"/>
    <col min="779" max="779" width="13.7109375" style="28" bestFit="1" customWidth="1"/>
    <col min="780" max="780" width="10.7109375" style="28" bestFit="1" customWidth="1"/>
    <col min="781" max="781" width="12.7109375" style="28" bestFit="1" customWidth="1"/>
    <col min="782" max="782" width="13.7109375" style="28" bestFit="1" customWidth="1"/>
    <col min="783" max="783" width="10.7109375" style="28" bestFit="1" customWidth="1"/>
    <col min="784" max="784" width="12.7109375" style="28" bestFit="1" customWidth="1"/>
    <col min="785" max="785" width="13.7109375" style="28" bestFit="1" customWidth="1"/>
    <col min="786" max="786" width="10.7109375" style="28" bestFit="1" customWidth="1"/>
    <col min="787" max="787" width="12.7109375" style="28" bestFit="1" customWidth="1"/>
    <col min="788" max="788" width="13.7109375" style="28" bestFit="1" customWidth="1"/>
    <col min="789" max="1024" width="9.140625" style="28"/>
    <col min="1025" max="1025" width="10.7109375" style="28" bestFit="1" customWidth="1"/>
    <col min="1026" max="1026" width="9.7109375" style="28" bestFit="1" customWidth="1"/>
    <col min="1027" max="1027" width="10.7109375" style="28" bestFit="1" customWidth="1"/>
    <col min="1028" max="1028" width="12.7109375" style="28" bestFit="1" customWidth="1"/>
    <col min="1029" max="1029" width="13.7109375" style="28" bestFit="1" customWidth="1"/>
    <col min="1030" max="1030" width="10.7109375" style="28" bestFit="1" customWidth="1"/>
    <col min="1031" max="1031" width="12.7109375" style="28" bestFit="1" customWidth="1"/>
    <col min="1032" max="1032" width="13.7109375" style="28" bestFit="1" customWidth="1"/>
    <col min="1033" max="1033" width="10.7109375" style="28" bestFit="1" customWidth="1"/>
    <col min="1034" max="1034" width="12.7109375" style="28" bestFit="1" customWidth="1"/>
    <col min="1035" max="1035" width="13.7109375" style="28" bestFit="1" customWidth="1"/>
    <col min="1036" max="1036" width="10.7109375" style="28" bestFit="1" customWidth="1"/>
    <col min="1037" max="1037" width="12.7109375" style="28" bestFit="1" customWidth="1"/>
    <col min="1038" max="1038" width="13.7109375" style="28" bestFit="1" customWidth="1"/>
    <col min="1039" max="1039" width="10.7109375" style="28" bestFit="1" customWidth="1"/>
    <col min="1040" max="1040" width="12.7109375" style="28" bestFit="1" customWidth="1"/>
    <col min="1041" max="1041" width="13.7109375" style="28" bestFit="1" customWidth="1"/>
    <col min="1042" max="1042" width="10.7109375" style="28" bestFit="1" customWidth="1"/>
    <col min="1043" max="1043" width="12.7109375" style="28" bestFit="1" customWidth="1"/>
    <col min="1044" max="1044" width="13.7109375" style="28" bestFit="1" customWidth="1"/>
    <col min="1045" max="1280" width="9.140625" style="28"/>
    <col min="1281" max="1281" width="10.7109375" style="28" bestFit="1" customWidth="1"/>
    <col min="1282" max="1282" width="9.7109375" style="28" bestFit="1" customWidth="1"/>
    <col min="1283" max="1283" width="10.7109375" style="28" bestFit="1" customWidth="1"/>
    <col min="1284" max="1284" width="12.7109375" style="28" bestFit="1" customWidth="1"/>
    <col min="1285" max="1285" width="13.7109375" style="28" bestFit="1" customWidth="1"/>
    <col min="1286" max="1286" width="10.7109375" style="28" bestFit="1" customWidth="1"/>
    <col min="1287" max="1287" width="12.7109375" style="28" bestFit="1" customWidth="1"/>
    <col min="1288" max="1288" width="13.7109375" style="28" bestFit="1" customWidth="1"/>
    <col min="1289" max="1289" width="10.7109375" style="28" bestFit="1" customWidth="1"/>
    <col min="1290" max="1290" width="12.7109375" style="28" bestFit="1" customWidth="1"/>
    <col min="1291" max="1291" width="13.7109375" style="28" bestFit="1" customWidth="1"/>
    <col min="1292" max="1292" width="10.7109375" style="28" bestFit="1" customWidth="1"/>
    <col min="1293" max="1293" width="12.7109375" style="28" bestFit="1" customWidth="1"/>
    <col min="1294" max="1294" width="13.7109375" style="28" bestFit="1" customWidth="1"/>
    <col min="1295" max="1295" width="10.7109375" style="28" bestFit="1" customWidth="1"/>
    <col min="1296" max="1296" width="12.7109375" style="28" bestFit="1" customWidth="1"/>
    <col min="1297" max="1297" width="13.7109375" style="28" bestFit="1" customWidth="1"/>
    <col min="1298" max="1298" width="10.7109375" style="28" bestFit="1" customWidth="1"/>
    <col min="1299" max="1299" width="12.7109375" style="28" bestFit="1" customWidth="1"/>
    <col min="1300" max="1300" width="13.7109375" style="28" bestFit="1" customWidth="1"/>
    <col min="1301" max="1536" width="9.140625" style="28"/>
    <col min="1537" max="1537" width="10.7109375" style="28" bestFit="1" customWidth="1"/>
    <col min="1538" max="1538" width="9.7109375" style="28" bestFit="1" customWidth="1"/>
    <col min="1539" max="1539" width="10.7109375" style="28" bestFit="1" customWidth="1"/>
    <col min="1540" max="1540" width="12.7109375" style="28" bestFit="1" customWidth="1"/>
    <col min="1541" max="1541" width="13.7109375" style="28" bestFit="1" customWidth="1"/>
    <col min="1542" max="1542" width="10.7109375" style="28" bestFit="1" customWidth="1"/>
    <col min="1543" max="1543" width="12.7109375" style="28" bestFit="1" customWidth="1"/>
    <col min="1544" max="1544" width="13.7109375" style="28" bestFit="1" customWidth="1"/>
    <col min="1545" max="1545" width="10.7109375" style="28" bestFit="1" customWidth="1"/>
    <col min="1546" max="1546" width="12.7109375" style="28" bestFit="1" customWidth="1"/>
    <col min="1547" max="1547" width="13.7109375" style="28" bestFit="1" customWidth="1"/>
    <col min="1548" max="1548" width="10.7109375" style="28" bestFit="1" customWidth="1"/>
    <col min="1549" max="1549" width="12.7109375" style="28" bestFit="1" customWidth="1"/>
    <col min="1550" max="1550" width="13.7109375" style="28" bestFit="1" customWidth="1"/>
    <col min="1551" max="1551" width="10.7109375" style="28" bestFit="1" customWidth="1"/>
    <col min="1552" max="1552" width="12.7109375" style="28" bestFit="1" customWidth="1"/>
    <col min="1553" max="1553" width="13.7109375" style="28" bestFit="1" customWidth="1"/>
    <col min="1554" max="1554" width="10.7109375" style="28" bestFit="1" customWidth="1"/>
    <col min="1555" max="1555" width="12.7109375" style="28" bestFit="1" customWidth="1"/>
    <col min="1556" max="1556" width="13.7109375" style="28" bestFit="1" customWidth="1"/>
    <col min="1557" max="1792" width="9.140625" style="28"/>
    <col min="1793" max="1793" width="10.7109375" style="28" bestFit="1" customWidth="1"/>
    <col min="1794" max="1794" width="9.7109375" style="28" bestFit="1" customWidth="1"/>
    <col min="1795" max="1795" width="10.7109375" style="28" bestFit="1" customWidth="1"/>
    <col min="1796" max="1796" width="12.7109375" style="28" bestFit="1" customWidth="1"/>
    <col min="1797" max="1797" width="13.7109375" style="28" bestFit="1" customWidth="1"/>
    <col min="1798" max="1798" width="10.7109375" style="28" bestFit="1" customWidth="1"/>
    <col min="1799" max="1799" width="12.7109375" style="28" bestFit="1" customWidth="1"/>
    <col min="1800" max="1800" width="13.7109375" style="28" bestFit="1" customWidth="1"/>
    <col min="1801" max="1801" width="10.7109375" style="28" bestFit="1" customWidth="1"/>
    <col min="1802" max="1802" width="12.7109375" style="28" bestFit="1" customWidth="1"/>
    <col min="1803" max="1803" width="13.7109375" style="28" bestFit="1" customWidth="1"/>
    <col min="1804" max="1804" width="10.7109375" style="28" bestFit="1" customWidth="1"/>
    <col min="1805" max="1805" width="12.7109375" style="28" bestFit="1" customWidth="1"/>
    <col min="1806" max="1806" width="13.7109375" style="28" bestFit="1" customWidth="1"/>
    <col min="1807" max="1807" width="10.7109375" style="28" bestFit="1" customWidth="1"/>
    <col min="1808" max="1808" width="12.7109375" style="28" bestFit="1" customWidth="1"/>
    <col min="1809" max="1809" width="13.7109375" style="28" bestFit="1" customWidth="1"/>
    <col min="1810" max="1810" width="10.7109375" style="28" bestFit="1" customWidth="1"/>
    <col min="1811" max="1811" width="12.7109375" style="28" bestFit="1" customWidth="1"/>
    <col min="1812" max="1812" width="13.7109375" style="28" bestFit="1" customWidth="1"/>
    <col min="1813" max="2048" width="9.140625" style="28"/>
    <col min="2049" max="2049" width="10.7109375" style="28" bestFit="1" customWidth="1"/>
    <col min="2050" max="2050" width="9.7109375" style="28" bestFit="1" customWidth="1"/>
    <col min="2051" max="2051" width="10.7109375" style="28" bestFit="1" customWidth="1"/>
    <col min="2052" max="2052" width="12.7109375" style="28" bestFit="1" customWidth="1"/>
    <col min="2053" max="2053" width="13.7109375" style="28" bestFit="1" customWidth="1"/>
    <col min="2054" max="2054" width="10.7109375" style="28" bestFit="1" customWidth="1"/>
    <col min="2055" max="2055" width="12.7109375" style="28" bestFit="1" customWidth="1"/>
    <col min="2056" max="2056" width="13.7109375" style="28" bestFit="1" customWidth="1"/>
    <col min="2057" max="2057" width="10.7109375" style="28" bestFit="1" customWidth="1"/>
    <col min="2058" max="2058" width="12.7109375" style="28" bestFit="1" customWidth="1"/>
    <col min="2059" max="2059" width="13.7109375" style="28" bestFit="1" customWidth="1"/>
    <col min="2060" max="2060" width="10.7109375" style="28" bestFit="1" customWidth="1"/>
    <col min="2061" max="2061" width="12.7109375" style="28" bestFit="1" customWidth="1"/>
    <col min="2062" max="2062" width="13.7109375" style="28" bestFit="1" customWidth="1"/>
    <col min="2063" max="2063" width="10.7109375" style="28" bestFit="1" customWidth="1"/>
    <col min="2064" max="2064" width="12.7109375" style="28" bestFit="1" customWidth="1"/>
    <col min="2065" max="2065" width="13.7109375" style="28" bestFit="1" customWidth="1"/>
    <col min="2066" max="2066" width="10.7109375" style="28" bestFit="1" customWidth="1"/>
    <col min="2067" max="2067" width="12.7109375" style="28" bestFit="1" customWidth="1"/>
    <col min="2068" max="2068" width="13.7109375" style="28" bestFit="1" customWidth="1"/>
    <col min="2069" max="2304" width="9.140625" style="28"/>
    <col min="2305" max="2305" width="10.7109375" style="28" bestFit="1" customWidth="1"/>
    <col min="2306" max="2306" width="9.7109375" style="28" bestFit="1" customWidth="1"/>
    <col min="2307" max="2307" width="10.7109375" style="28" bestFit="1" customWidth="1"/>
    <col min="2308" max="2308" width="12.7109375" style="28" bestFit="1" customWidth="1"/>
    <col min="2309" max="2309" width="13.7109375" style="28" bestFit="1" customWidth="1"/>
    <col min="2310" max="2310" width="10.7109375" style="28" bestFit="1" customWidth="1"/>
    <col min="2311" max="2311" width="12.7109375" style="28" bestFit="1" customWidth="1"/>
    <col min="2312" max="2312" width="13.7109375" style="28" bestFit="1" customWidth="1"/>
    <col min="2313" max="2313" width="10.7109375" style="28" bestFit="1" customWidth="1"/>
    <col min="2314" max="2314" width="12.7109375" style="28" bestFit="1" customWidth="1"/>
    <col min="2315" max="2315" width="13.7109375" style="28" bestFit="1" customWidth="1"/>
    <col min="2316" max="2316" width="10.7109375" style="28" bestFit="1" customWidth="1"/>
    <col min="2317" max="2317" width="12.7109375" style="28" bestFit="1" customWidth="1"/>
    <col min="2318" max="2318" width="13.7109375" style="28" bestFit="1" customWidth="1"/>
    <col min="2319" max="2319" width="10.7109375" style="28" bestFit="1" customWidth="1"/>
    <col min="2320" max="2320" width="12.7109375" style="28" bestFit="1" customWidth="1"/>
    <col min="2321" max="2321" width="13.7109375" style="28" bestFit="1" customWidth="1"/>
    <col min="2322" max="2322" width="10.7109375" style="28" bestFit="1" customWidth="1"/>
    <col min="2323" max="2323" width="12.7109375" style="28" bestFit="1" customWidth="1"/>
    <col min="2324" max="2324" width="13.7109375" style="28" bestFit="1" customWidth="1"/>
    <col min="2325" max="2560" width="9.140625" style="28"/>
    <col min="2561" max="2561" width="10.7109375" style="28" bestFit="1" customWidth="1"/>
    <col min="2562" max="2562" width="9.7109375" style="28" bestFit="1" customWidth="1"/>
    <col min="2563" max="2563" width="10.7109375" style="28" bestFit="1" customWidth="1"/>
    <col min="2564" max="2564" width="12.7109375" style="28" bestFit="1" customWidth="1"/>
    <col min="2565" max="2565" width="13.7109375" style="28" bestFit="1" customWidth="1"/>
    <col min="2566" max="2566" width="10.7109375" style="28" bestFit="1" customWidth="1"/>
    <col min="2567" max="2567" width="12.7109375" style="28" bestFit="1" customWidth="1"/>
    <col min="2568" max="2568" width="13.7109375" style="28" bestFit="1" customWidth="1"/>
    <col min="2569" max="2569" width="10.7109375" style="28" bestFit="1" customWidth="1"/>
    <col min="2570" max="2570" width="12.7109375" style="28" bestFit="1" customWidth="1"/>
    <col min="2571" max="2571" width="13.7109375" style="28" bestFit="1" customWidth="1"/>
    <col min="2572" max="2572" width="10.7109375" style="28" bestFit="1" customWidth="1"/>
    <col min="2573" max="2573" width="12.7109375" style="28" bestFit="1" customWidth="1"/>
    <col min="2574" max="2574" width="13.7109375" style="28" bestFit="1" customWidth="1"/>
    <col min="2575" max="2575" width="10.7109375" style="28" bestFit="1" customWidth="1"/>
    <col min="2576" max="2576" width="12.7109375" style="28" bestFit="1" customWidth="1"/>
    <col min="2577" max="2577" width="13.7109375" style="28" bestFit="1" customWidth="1"/>
    <col min="2578" max="2578" width="10.7109375" style="28" bestFit="1" customWidth="1"/>
    <col min="2579" max="2579" width="12.7109375" style="28" bestFit="1" customWidth="1"/>
    <col min="2580" max="2580" width="13.7109375" style="28" bestFit="1" customWidth="1"/>
    <col min="2581" max="2816" width="9.140625" style="28"/>
    <col min="2817" max="2817" width="10.7109375" style="28" bestFit="1" customWidth="1"/>
    <col min="2818" max="2818" width="9.7109375" style="28" bestFit="1" customWidth="1"/>
    <col min="2819" max="2819" width="10.7109375" style="28" bestFit="1" customWidth="1"/>
    <col min="2820" max="2820" width="12.7109375" style="28" bestFit="1" customWidth="1"/>
    <col min="2821" max="2821" width="13.7109375" style="28" bestFit="1" customWidth="1"/>
    <col min="2822" max="2822" width="10.7109375" style="28" bestFit="1" customWidth="1"/>
    <col min="2823" max="2823" width="12.7109375" style="28" bestFit="1" customWidth="1"/>
    <col min="2824" max="2824" width="13.7109375" style="28" bestFit="1" customWidth="1"/>
    <col min="2825" max="2825" width="10.7109375" style="28" bestFit="1" customWidth="1"/>
    <col min="2826" max="2826" width="12.7109375" style="28" bestFit="1" customWidth="1"/>
    <col min="2827" max="2827" width="13.7109375" style="28" bestFit="1" customWidth="1"/>
    <col min="2828" max="2828" width="10.7109375" style="28" bestFit="1" customWidth="1"/>
    <col min="2829" max="2829" width="12.7109375" style="28" bestFit="1" customWidth="1"/>
    <col min="2830" max="2830" width="13.7109375" style="28" bestFit="1" customWidth="1"/>
    <col min="2831" max="2831" width="10.7109375" style="28" bestFit="1" customWidth="1"/>
    <col min="2832" max="2832" width="12.7109375" style="28" bestFit="1" customWidth="1"/>
    <col min="2833" max="2833" width="13.7109375" style="28" bestFit="1" customWidth="1"/>
    <col min="2834" max="2834" width="10.7109375" style="28" bestFit="1" customWidth="1"/>
    <col min="2835" max="2835" width="12.7109375" style="28" bestFit="1" customWidth="1"/>
    <col min="2836" max="2836" width="13.7109375" style="28" bestFit="1" customWidth="1"/>
    <col min="2837" max="3072" width="9.140625" style="28"/>
    <col min="3073" max="3073" width="10.7109375" style="28" bestFit="1" customWidth="1"/>
    <col min="3074" max="3074" width="9.7109375" style="28" bestFit="1" customWidth="1"/>
    <col min="3075" max="3075" width="10.7109375" style="28" bestFit="1" customWidth="1"/>
    <col min="3076" max="3076" width="12.7109375" style="28" bestFit="1" customWidth="1"/>
    <col min="3077" max="3077" width="13.7109375" style="28" bestFit="1" customWidth="1"/>
    <col min="3078" max="3078" width="10.7109375" style="28" bestFit="1" customWidth="1"/>
    <col min="3079" max="3079" width="12.7109375" style="28" bestFit="1" customWidth="1"/>
    <col min="3080" max="3080" width="13.7109375" style="28" bestFit="1" customWidth="1"/>
    <col min="3081" max="3081" width="10.7109375" style="28" bestFit="1" customWidth="1"/>
    <col min="3082" max="3082" width="12.7109375" style="28" bestFit="1" customWidth="1"/>
    <col min="3083" max="3083" width="13.7109375" style="28" bestFit="1" customWidth="1"/>
    <col min="3084" max="3084" width="10.7109375" style="28" bestFit="1" customWidth="1"/>
    <col min="3085" max="3085" width="12.7109375" style="28" bestFit="1" customWidth="1"/>
    <col min="3086" max="3086" width="13.7109375" style="28" bestFit="1" customWidth="1"/>
    <col min="3087" max="3087" width="10.7109375" style="28" bestFit="1" customWidth="1"/>
    <col min="3088" max="3088" width="12.7109375" style="28" bestFit="1" customWidth="1"/>
    <col min="3089" max="3089" width="13.7109375" style="28" bestFit="1" customWidth="1"/>
    <col min="3090" max="3090" width="10.7109375" style="28" bestFit="1" customWidth="1"/>
    <col min="3091" max="3091" width="12.7109375" style="28" bestFit="1" customWidth="1"/>
    <col min="3092" max="3092" width="13.7109375" style="28" bestFit="1" customWidth="1"/>
    <col min="3093" max="3328" width="9.140625" style="28"/>
    <col min="3329" max="3329" width="10.7109375" style="28" bestFit="1" customWidth="1"/>
    <col min="3330" max="3330" width="9.7109375" style="28" bestFit="1" customWidth="1"/>
    <col min="3331" max="3331" width="10.7109375" style="28" bestFit="1" customWidth="1"/>
    <col min="3332" max="3332" width="12.7109375" style="28" bestFit="1" customWidth="1"/>
    <col min="3333" max="3333" width="13.7109375" style="28" bestFit="1" customWidth="1"/>
    <col min="3334" max="3334" width="10.7109375" style="28" bestFit="1" customWidth="1"/>
    <col min="3335" max="3335" width="12.7109375" style="28" bestFit="1" customWidth="1"/>
    <col min="3336" max="3336" width="13.7109375" style="28" bestFit="1" customWidth="1"/>
    <col min="3337" max="3337" width="10.7109375" style="28" bestFit="1" customWidth="1"/>
    <col min="3338" max="3338" width="12.7109375" style="28" bestFit="1" customWidth="1"/>
    <col min="3339" max="3339" width="13.7109375" style="28" bestFit="1" customWidth="1"/>
    <col min="3340" max="3340" width="10.7109375" style="28" bestFit="1" customWidth="1"/>
    <col min="3341" max="3341" width="12.7109375" style="28" bestFit="1" customWidth="1"/>
    <col min="3342" max="3342" width="13.7109375" style="28" bestFit="1" customWidth="1"/>
    <col min="3343" max="3343" width="10.7109375" style="28" bestFit="1" customWidth="1"/>
    <col min="3344" max="3344" width="12.7109375" style="28" bestFit="1" customWidth="1"/>
    <col min="3345" max="3345" width="13.7109375" style="28" bestFit="1" customWidth="1"/>
    <col min="3346" max="3346" width="10.7109375" style="28" bestFit="1" customWidth="1"/>
    <col min="3347" max="3347" width="12.7109375" style="28" bestFit="1" customWidth="1"/>
    <col min="3348" max="3348" width="13.7109375" style="28" bestFit="1" customWidth="1"/>
    <col min="3349" max="3584" width="9.140625" style="28"/>
    <col min="3585" max="3585" width="10.7109375" style="28" bestFit="1" customWidth="1"/>
    <col min="3586" max="3586" width="9.7109375" style="28" bestFit="1" customWidth="1"/>
    <col min="3587" max="3587" width="10.7109375" style="28" bestFit="1" customWidth="1"/>
    <col min="3588" max="3588" width="12.7109375" style="28" bestFit="1" customWidth="1"/>
    <col min="3589" max="3589" width="13.7109375" style="28" bestFit="1" customWidth="1"/>
    <col min="3590" max="3590" width="10.7109375" style="28" bestFit="1" customWidth="1"/>
    <col min="3591" max="3591" width="12.7109375" style="28" bestFit="1" customWidth="1"/>
    <col min="3592" max="3592" width="13.7109375" style="28" bestFit="1" customWidth="1"/>
    <col min="3593" max="3593" width="10.7109375" style="28" bestFit="1" customWidth="1"/>
    <col min="3594" max="3594" width="12.7109375" style="28" bestFit="1" customWidth="1"/>
    <col min="3595" max="3595" width="13.7109375" style="28" bestFit="1" customWidth="1"/>
    <col min="3596" max="3596" width="10.7109375" style="28" bestFit="1" customWidth="1"/>
    <col min="3597" max="3597" width="12.7109375" style="28" bestFit="1" customWidth="1"/>
    <col min="3598" max="3598" width="13.7109375" style="28" bestFit="1" customWidth="1"/>
    <col min="3599" max="3599" width="10.7109375" style="28" bestFit="1" customWidth="1"/>
    <col min="3600" max="3600" width="12.7109375" style="28" bestFit="1" customWidth="1"/>
    <col min="3601" max="3601" width="13.7109375" style="28" bestFit="1" customWidth="1"/>
    <col min="3602" max="3602" width="10.7109375" style="28" bestFit="1" customWidth="1"/>
    <col min="3603" max="3603" width="12.7109375" style="28" bestFit="1" customWidth="1"/>
    <col min="3604" max="3604" width="13.7109375" style="28" bestFit="1" customWidth="1"/>
    <col min="3605" max="3840" width="9.140625" style="28"/>
    <col min="3841" max="3841" width="10.7109375" style="28" bestFit="1" customWidth="1"/>
    <col min="3842" max="3842" width="9.7109375" style="28" bestFit="1" customWidth="1"/>
    <col min="3843" max="3843" width="10.7109375" style="28" bestFit="1" customWidth="1"/>
    <col min="3844" max="3844" width="12.7109375" style="28" bestFit="1" customWidth="1"/>
    <col min="3845" max="3845" width="13.7109375" style="28" bestFit="1" customWidth="1"/>
    <col min="3846" max="3846" width="10.7109375" style="28" bestFit="1" customWidth="1"/>
    <col min="3847" max="3847" width="12.7109375" style="28" bestFit="1" customWidth="1"/>
    <col min="3848" max="3848" width="13.7109375" style="28" bestFit="1" customWidth="1"/>
    <col min="3849" max="3849" width="10.7109375" style="28" bestFit="1" customWidth="1"/>
    <col min="3850" max="3850" width="12.7109375" style="28" bestFit="1" customWidth="1"/>
    <col min="3851" max="3851" width="13.7109375" style="28" bestFit="1" customWidth="1"/>
    <col min="3852" max="3852" width="10.7109375" style="28" bestFit="1" customWidth="1"/>
    <col min="3853" max="3853" width="12.7109375" style="28" bestFit="1" customWidth="1"/>
    <col min="3854" max="3854" width="13.7109375" style="28" bestFit="1" customWidth="1"/>
    <col min="3855" max="3855" width="10.7109375" style="28" bestFit="1" customWidth="1"/>
    <col min="3856" max="3856" width="12.7109375" style="28" bestFit="1" customWidth="1"/>
    <col min="3857" max="3857" width="13.7109375" style="28" bestFit="1" customWidth="1"/>
    <col min="3858" max="3858" width="10.7109375" style="28" bestFit="1" customWidth="1"/>
    <col min="3859" max="3859" width="12.7109375" style="28" bestFit="1" customWidth="1"/>
    <col min="3860" max="3860" width="13.7109375" style="28" bestFit="1" customWidth="1"/>
    <col min="3861" max="4096" width="9.140625" style="28"/>
    <col min="4097" max="4097" width="10.7109375" style="28" bestFit="1" customWidth="1"/>
    <col min="4098" max="4098" width="9.7109375" style="28" bestFit="1" customWidth="1"/>
    <col min="4099" max="4099" width="10.7109375" style="28" bestFit="1" customWidth="1"/>
    <col min="4100" max="4100" width="12.7109375" style="28" bestFit="1" customWidth="1"/>
    <col min="4101" max="4101" width="13.7109375" style="28" bestFit="1" customWidth="1"/>
    <col min="4102" max="4102" width="10.7109375" style="28" bestFit="1" customWidth="1"/>
    <col min="4103" max="4103" width="12.7109375" style="28" bestFit="1" customWidth="1"/>
    <col min="4104" max="4104" width="13.7109375" style="28" bestFit="1" customWidth="1"/>
    <col min="4105" max="4105" width="10.7109375" style="28" bestFit="1" customWidth="1"/>
    <col min="4106" max="4106" width="12.7109375" style="28" bestFit="1" customWidth="1"/>
    <col min="4107" max="4107" width="13.7109375" style="28" bestFit="1" customWidth="1"/>
    <col min="4108" max="4108" width="10.7109375" style="28" bestFit="1" customWidth="1"/>
    <col min="4109" max="4109" width="12.7109375" style="28" bestFit="1" customWidth="1"/>
    <col min="4110" max="4110" width="13.7109375" style="28" bestFit="1" customWidth="1"/>
    <col min="4111" max="4111" width="10.7109375" style="28" bestFit="1" customWidth="1"/>
    <col min="4112" max="4112" width="12.7109375" style="28" bestFit="1" customWidth="1"/>
    <col min="4113" max="4113" width="13.7109375" style="28" bestFit="1" customWidth="1"/>
    <col min="4114" max="4114" width="10.7109375" style="28" bestFit="1" customWidth="1"/>
    <col min="4115" max="4115" width="12.7109375" style="28" bestFit="1" customWidth="1"/>
    <col min="4116" max="4116" width="13.7109375" style="28" bestFit="1" customWidth="1"/>
    <col min="4117" max="4352" width="9.140625" style="28"/>
    <col min="4353" max="4353" width="10.7109375" style="28" bestFit="1" customWidth="1"/>
    <col min="4354" max="4354" width="9.7109375" style="28" bestFit="1" customWidth="1"/>
    <col min="4355" max="4355" width="10.7109375" style="28" bestFit="1" customWidth="1"/>
    <col min="4356" max="4356" width="12.7109375" style="28" bestFit="1" customWidth="1"/>
    <col min="4357" max="4357" width="13.7109375" style="28" bestFit="1" customWidth="1"/>
    <col min="4358" max="4358" width="10.7109375" style="28" bestFit="1" customWidth="1"/>
    <col min="4359" max="4359" width="12.7109375" style="28" bestFit="1" customWidth="1"/>
    <col min="4360" max="4360" width="13.7109375" style="28" bestFit="1" customWidth="1"/>
    <col min="4361" max="4361" width="10.7109375" style="28" bestFit="1" customWidth="1"/>
    <col min="4362" max="4362" width="12.7109375" style="28" bestFit="1" customWidth="1"/>
    <col min="4363" max="4363" width="13.7109375" style="28" bestFit="1" customWidth="1"/>
    <col min="4364" max="4364" width="10.7109375" style="28" bestFit="1" customWidth="1"/>
    <col min="4365" max="4365" width="12.7109375" style="28" bestFit="1" customWidth="1"/>
    <col min="4366" max="4366" width="13.7109375" style="28" bestFit="1" customWidth="1"/>
    <col min="4367" max="4367" width="10.7109375" style="28" bestFit="1" customWidth="1"/>
    <col min="4368" max="4368" width="12.7109375" style="28" bestFit="1" customWidth="1"/>
    <col min="4369" max="4369" width="13.7109375" style="28" bestFit="1" customWidth="1"/>
    <col min="4370" max="4370" width="10.7109375" style="28" bestFit="1" customWidth="1"/>
    <col min="4371" max="4371" width="12.7109375" style="28" bestFit="1" customWidth="1"/>
    <col min="4372" max="4372" width="13.7109375" style="28" bestFit="1" customWidth="1"/>
    <col min="4373" max="4608" width="9.140625" style="28"/>
    <col min="4609" max="4609" width="10.7109375" style="28" bestFit="1" customWidth="1"/>
    <col min="4610" max="4610" width="9.7109375" style="28" bestFit="1" customWidth="1"/>
    <col min="4611" max="4611" width="10.7109375" style="28" bestFit="1" customWidth="1"/>
    <col min="4612" max="4612" width="12.7109375" style="28" bestFit="1" customWidth="1"/>
    <col min="4613" max="4613" width="13.7109375" style="28" bestFit="1" customWidth="1"/>
    <col min="4614" max="4614" width="10.7109375" style="28" bestFit="1" customWidth="1"/>
    <col min="4615" max="4615" width="12.7109375" style="28" bestFit="1" customWidth="1"/>
    <col min="4616" max="4616" width="13.7109375" style="28" bestFit="1" customWidth="1"/>
    <col min="4617" max="4617" width="10.7109375" style="28" bestFit="1" customWidth="1"/>
    <col min="4618" max="4618" width="12.7109375" style="28" bestFit="1" customWidth="1"/>
    <col min="4619" max="4619" width="13.7109375" style="28" bestFit="1" customWidth="1"/>
    <col min="4620" max="4620" width="10.7109375" style="28" bestFit="1" customWidth="1"/>
    <col min="4621" max="4621" width="12.7109375" style="28" bestFit="1" customWidth="1"/>
    <col min="4622" max="4622" width="13.7109375" style="28" bestFit="1" customWidth="1"/>
    <col min="4623" max="4623" width="10.7109375" style="28" bestFit="1" customWidth="1"/>
    <col min="4624" max="4624" width="12.7109375" style="28" bestFit="1" customWidth="1"/>
    <col min="4625" max="4625" width="13.7109375" style="28" bestFit="1" customWidth="1"/>
    <col min="4626" max="4626" width="10.7109375" style="28" bestFit="1" customWidth="1"/>
    <col min="4627" max="4627" width="12.7109375" style="28" bestFit="1" customWidth="1"/>
    <col min="4628" max="4628" width="13.7109375" style="28" bestFit="1" customWidth="1"/>
    <col min="4629" max="4864" width="9.140625" style="28"/>
    <col min="4865" max="4865" width="10.7109375" style="28" bestFit="1" customWidth="1"/>
    <col min="4866" max="4866" width="9.7109375" style="28" bestFit="1" customWidth="1"/>
    <col min="4867" max="4867" width="10.7109375" style="28" bestFit="1" customWidth="1"/>
    <col min="4868" max="4868" width="12.7109375" style="28" bestFit="1" customWidth="1"/>
    <col min="4869" max="4869" width="13.7109375" style="28" bestFit="1" customWidth="1"/>
    <col min="4870" max="4870" width="10.7109375" style="28" bestFit="1" customWidth="1"/>
    <col min="4871" max="4871" width="12.7109375" style="28" bestFit="1" customWidth="1"/>
    <col min="4872" max="4872" width="13.7109375" style="28" bestFit="1" customWidth="1"/>
    <col min="4873" max="4873" width="10.7109375" style="28" bestFit="1" customWidth="1"/>
    <col min="4874" max="4874" width="12.7109375" style="28" bestFit="1" customWidth="1"/>
    <col min="4875" max="4875" width="13.7109375" style="28" bestFit="1" customWidth="1"/>
    <col min="4876" max="4876" width="10.7109375" style="28" bestFit="1" customWidth="1"/>
    <col min="4877" max="4877" width="12.7109375" style="28" bestFit="1" customWidth="1"/>
    <col min="4878" max="4878" width="13.7109375" style="28" bestFit="1" customWidth="1"/>
    <col min="4879" max="4879" width="10.7109375" style="28" bestFit="1" customWidth="1"/>
    <col min="4880" max="4880" width="12.7109375" style="28" bestFit="1" customWidth="1"/>
    <col min="4881" max="4881" width="13.7109375" style="28" bestFit="1" customWidth="1"/>
    <col min="4882" max="4882" width="10.7109375" style="28" bestFit="1" customWidth="1"/>
    <col min="4883" max="4883" width="12.7109375" style="28" bestFit="1" customWidth="1"/>
    <col min="4884" max="4884" width="13.7109375" style="28" bestFit="1" customWidth="1"/>
    <col min="4885" max="5120" width="9.140625" style="28"/>
    <col min="5121" max="5121" width="10.7109375" style="28" bestFit="1" customWidth="1"/>
    <col min="5122" max="5122" width="9.7109375" style="28" bestFit="1" customWidth="1"/>
    <col min="5123" max="5123" width="10.7109375" style="28" bestFit="1" customWidth="1"/>
    <col min="5124" max="5124" width="12.7109375" style="28" bestFit="1" customWidth="1"/>
    <col min="5125" max="5125" width="13.7109375" style="28" bestFit="1" customWidth="1"/>
    <col min="5126" max="5126" width="10.7109375" style="28" bestFit="1" customWidth="1"/>
    <col min="5127" max="5127" width="12.7109375" style="28" bestFit="1" customWidth="1"/>
    <col min="5128" max="5128" width="13.7109375" style="28" bestFit="1" customWidth="1"/>
    <col min="5129" max="5129" width="10.7109375" style="28" bestFit="1" customWidth="1"/>
    <col min="5130" max="5130" width="12.7109375" style="28" bestFit="1" customWidth="1"/>
    <col min="5131" max="5131" width="13.7109375" style="28" bestFit="1" customWidth="1"/>
    <col min="5132" max="5132" width="10.7109375" style="28" bestFit="1" customWidth="1"/>
    <col min="5133" max="5133" width="12.7109375" style="28" bestFit="1" customWidth="1"/>
    <col min="5134" max="5134" width="13.7109375" style="28" bestFit="1" customWidth="1"/>
    <col min="5135" max="5135" width="10.7109375" style="28" bestFit="1" customWidth="1"/>
    <col min="5136" max="5136" width="12.7109375" style="28" bestFit="1" customWidth="1"/>
    <col min="5137" max="5137" width="13.7109375" style="28" bestFit="1" customWidth="1"/>
    <col min="5138" max="5138" width="10.7109375" style="28" bestFit="1" customWidth="1"/>
    <col min="5139" max="5139" width="12.7109375" style="28" bestFit="1" customWidth="1"/>
    <col min="5140" max="5140" width="13.7109375" style="28" bestFit="1" customWidth="1"/>
    <col min="5141" max="5376" width="9.140625" style="28"/>
    <col min="5377" max="5377" width="10.7109375" style="28" bestFit="1" customWidth="1"/>
    <col min="5378" max="5378" width="9.7109375" style="28" bestFit="1" customWidth="1"/>
    <col min="5379" max="5379" width="10.7109375" style="28" bestFit="1" customWidth="1"/>
    <col min="5380" max="5380" width="12.7109375" style="28" bestFit="1" customWidth="1"/>
    <col min="5381" max="5381" width="13.7109375" style="28" bestFit="1" customWidth="1"/>
    <col min="5382" max="5382" width="10.7109375" style="28" bestFit="1" customWidth="1"/>
    <col min="5383" max="5383" width="12.7109375" style="28" bestFit="1" customWidth="1"/>
    <col min="5384" max="5384" width="13.7109375" style="28" bestFit="1" customWidth="1"/>
    <col min="5385" max="5385" width="10.7109375" style="28" bestFit="1" customWidth="1"/>
    <col min="5386" max="5386" width="12.7109375" style="28" bestFit="1" customWidth="1"/>
    <col min="5387" max="5387" width="13.7109375" style="28" bestFit="1" customWidth="1"/>
    <col min="5388" max="5388" width="10.7109375" style="28" bestFit="1" customWidth="1"/>
    <col min="5389" max="5389" width="12.7109375" style="28" bestFit="1" customWidth="1"/>
    <col min="5390" max="5390" width="13.7109375" style="28" bestFit="1" customWidth="1"/>
    <col min="5391" max="5391" width="10.7109375" style="28" bestFit="1" customWidth="1"/>
    <col min="5392" max="5392" width="12.7109375" style="28" bestFit="1" customWidth="1"/>
    <col min="5393" max="5393" width="13.7109375" style="28" bestFit="1" customWidth="1"/>
    <col min="5394" max="5394" width="10.7109375" style="28" bestFit="1" customWidth="1"/>
    <col min="5395" max="5395" width="12.7109375" style="28" bestFit="1" customWidth="1"/>
    <col min="5396" max="5396" width="13.7109375" style="28" bestFit="1" customWidth="1"/>
    <col min="5397" max="5632" width="9.140625" style="28"/>
    <col min="5633" max="5633" width="10.7109375" style="28" bestFit="1" customWidth="1"/>
    <col min="5634" max="5634" width="9.7109375" style="28" bestFit="1" customWidth="1"/>
    <col min="5635" max="5635" width="10.7109375" style="28" bestFit="1" customWidth="1"/>
    <col min="5636" max="5636" width="12.7109375" style="28" bestFit="1" customWidth="1"/>
    <col min="5637" max="5637" width="13.7109375" style="28" bestFit="1" customWidth="1"/>
    <col min="5638" max="5638" width="10.7109375" style="28" bestFit="1" customWidth="1"/>
    <col min="5639" max="5639" width="12.7109375" style="28" bestFit="1" customWidth="1"/>
    <col min="5640" max="5640" width="13.7109375" style="28" bestFit="1" customWidth="1"/>
    <col min="5641" max="5641" width="10.7109375" style="28" bestFit="1" customWidth="1"/>
    <col min="5642" max="5642" width="12.7109375" style="28" bestFit="1" customWidth="1"/>
    <col min="5643" max="5643" width="13.7109375" style="28" bestFit="1" customWidth="1"/>
    <col min="5644" max="5644" width="10.7109375" style="28" bestFit="1" customWidth="1"/>
    <col min="5645" max="5645" width="12.7109375" style="28" bestFit="1" customWidth="1"/>
    <col min="5646" max="5646" width="13.7109375" style="28" bestFit="1" customWidth="1"/>
    <col min="5647" max="5647" width="10.7109375" style="28" bestFit="1" customWidth="1"/>
    <col min="5648" max="5648" width="12.7109375" style="28" bestFit="1" customWidth="1"/>
    <col min="5649" max="5649" width="13.7109375" style="28" bestFit="1" customWidth="1"/>
    <col min="5650" max="5650" width="10.7109375" style="28" bestFit="1" customWidth="1"/>
    <col min="5651" max="5651" width="12.7109375" style="28" bestFit="1" customWidth="1"/>
    <col min="5652" max="5652" width="13.7109375" style="28" bestFit="1" customWidth="1"/>
    <col min="5653" max="5888" width="9.140625" style="28"/>
    <col min="5889" max="5889" width="10.7109375" style="28" bestFit="1" customWidth="1"/>
    <col min="5890" max="5890" width="9.7109375" style="28" bestFit="1" customWidth="1"/>
    <col min="5891" max="5891" width="10.7109375" style="28" bestFit="1" customWidth="1"/>
    <col min="5892" max="5892" width="12.7109375" style="28" bestFit="1" customWidth="1"/>
    <col min="5893" max="5893" width="13.7109375" style="28" bestFit="1" customWidth="1"/>
    <col min="5894" max="5894" width="10.7109375" style="28" bestFit="1" customWidth="1"/>
    <col min="5895" max="5895" width="12.7109375" style="28" bestFit="1" customWidth="1"/>
    <col min="5896" max="5896" width="13.7109375" style="28" bestFit="1" customWidth="1"/>
    <col min="5897" max="5897" width="10.7109375" style="28" bestFit="1" customWidth="1"/>
    <col min="5898" max="5898" width="12.7109375" style="28" bestFit="1" customWidth="1"/>
    <col min="5899" max="5899" width="13.7109375" style="28" bestFit="1" customWidth="1"/>
    <col min="5900" max="5900" width="10.7109375" style="28" bestFit="1" customWidth="1"/>
    <col min="5901" max="5901" width="12.7109375" style="28" bestFit="1" customWidth="1"/>
    <col min="5902" max="5902" width="13.7109375" style="28" bestFit="1" customWidth="1"/>
    <col min="5903" max="5903" width="10.7109375" style="28" bestFit="1" customWidth="1"/>
    <col min="5904" max="5904" width="12.7109375" style="28" bestFit="1" customWidth="1"/>
    <col min="5905" max="5905" width="13.7109375" style="28" bestFit="1" customWidth="1"/>
    <col min="5906" max="5906" width="10.7109375" style="28" bestFit="1" customWidth="1"/>
    <col min="5907" max="5907" width="12.7109375" style="28" bestFit="1" customWidth="1"/>
    <col min="5908" max="5908" width="13.7109375" style="28" bestFit="1" customWidth="1"/>
    <col min="5909" max="6144" width="9.140625" style="28"/>
    <col min="6145" max="6145" width="10.7109375" style="28" bestFit="1" customWidth="1"/>
    <col min="6146" max="6146" width="9.7109375" style="28" bestFit="1" customWidth="1"/>
    <col min="6147" max="6147" width="10.7109375" style="28" bestFit="1" customWidth="1"/>
    <col min="6148" max="6148" width="12.7109375" style="28" bestFit="1" customWidth="1"/>
    <col min="6149" max="6149" width="13.7109375" style="28" bestFit="1" customWidth="1"/>
    <col min="6150" max="6150" width="10.7109375" style="28" bestFit="1" customWidth="1"/>
    <col min="6151" max="6151" width="12.7109375" style="28" bestFit="1" customWidth="1"/>
    <col min="6152" max="6152" width="13.7109375" style="28" bestFit="1" customWidth="1"/>
    <col min="6153" max="6153" width="10.7109375" style="28" bestFit="1" customWidth="1"/>
    <col min="6154" max="6154" width="12.7109375" style="28" bestFit="1" customWidth="1"/>
    <col min="6155" max="6155" width="13.7109375" style="28" bestFit="1" customWidth="1"/>
    <col min="6156" max="6156" width="10.7109375" style="28" bestFit="1" customWidth="1"/>
    <col min="6157" max="6157" width="12.7109375" style="28" bestFit="1" customWidth="1"/>
    <col min="6158" max="6158" width="13.7109375" style="28" bestFit="1" customWidth="1"/>
    <col min="6159" max="6159" width="10.7109375" style="28" bestFit="1" customWidth="1"/>
    <col min="6160" max="6160" width="12.7109375" style="28" bestFit="1" customWidth="1"/>
    <col min="6161" max="6161" width="13.7109375" style="28" bestFit="1" customWidth="1"/>
    <col min="6162" max="6162" width="10.7109375" style="28" bestFit="1" customWidth="1"/>
    <col min="6163" max="6163" width="12.7109375" style="28" bestFit="1" customWidth="1"/>
    <col min="6164" max="6164" width="13.7109375" style="28" bestFit="1" customWidth="1"/>
    <col min="6165" max="6400" width="9.140625" style="28"/>
    <col min="6401" max="6401" width="10.7109375" style="28" bestFit="1" customWidth="1"/>
    <col min="6402" max="6402" width="9.7109375" style="28" bestFit="1" customWidth="1"/>
    <col min="6403" max="6403" width="10.7109375" style="28" bestFit="1" customWidth="1"/>
    <col min="6404" max="6404" width="12.7109375" style="28" bestFit="1" customWidth="1"/>
    <col min="6405" max="6405" width="13.7109375" style="28" bestFit="1" customWidth="1"/>
    <col min="6406" max="6406" width="10.7109375" style="28" bestFit="1" customWidth="1"/>
    <col min="6407" max="6407" width="12.7109375" style="28" bestFit="1" customWidth="1"/>
    <col min="6408" max="6408" width="13.7109375" style="28" bestFit="1" customWidth="1"/>
    <col min="6409" max="6409" width="10.7109375" style="28" bestFit="1" customWidth="1"/>
    <col min="6410" max="6410" width="12.7109375" style="28" bestFit="1" customWidth="1"/>
    <col min="6411" max="6411" width="13.7109375" style="28" bestFit="1" customWidth="1"/>
    <col min="6412" max="6412" width="10.7109375" style="28" bestFit="1" customWidth="1"/>
    <col min="6413" max="6413" width="12.7109375" style="28" bestFit="1" customWidth="1"/>
    <col min="6414" max="6414" width="13.7109375" style="28" bestFit="1" customWidth="1"/>
    <col min="6415" max="6415" width="10.7109375" style="28" bestFit="1" customWidth="1"/>
    <col min="6416" max="6416" width="12.7109375" style="28" bestFit="1" customWidth="1"/>
    <col min="6417" max="6417" width="13.7109375" style="28" bestFit="1" customWidth="1"/>
    <col min="6418" max="6418" width="10.7109375" style="28" bestFit="1" customWidth="1"/>
    <col min="6419" max="6419" width="12.7109375" style="28" bestFit="1" customWidth="1"/>
    <col min="6420" max="6420" width="13.7109375" style="28" bestFit="1" customWidth="1"/>
    <col min="6421" max="6656" width="9.140625" style="28"/>
    <col min="6657" max="6657" width="10.7109375" style="28" bestFit="1" customWidth="1"/>
    <col min="6658" max="6658" width="9.7109375" style="28" bestFit="1" customWidth="1"/>
    <col min="6659" max="6659" width="10.7109375" style="28" bestFit="1" customWidth="1"/>
    <col min="6660" max="6660" width="12.7109375" style="28" bestFit="1" customWidth="1"/>
    <col min="6661" max="6661" width="13.7109375" style="28" bestFit="1" customWidth="1"/>
    <col min="6662" max="6662" width="10.7109375" style="28" bestFit="1" customWidth="1"/>
    <col min="6663" max="6663" width="12.7109375" style="28" bestFit="1" customWidth="1"/>
    <col min="6664" max="6664" width="13.7109375" style="28" bestFit="1" customWidth="1"/>
    <col min="6665" max="6665" width="10.7109375" style="28" bestFit="1" customWidth="1"/>
    <col min="6666" max="6666" width="12.7109375" style="28" bestFit="1" customWidth="1"/>
    <col min="6667" max="6667" width="13.7109375" style="28" bestFit="1" customWidth="1"/>
    <col min="6668" max="6668" width="10.7109375" style="28" bestFit="1" customWidth="1"/>
    <col min="6669" max="6669" width="12.7109375" style="28" bestFit="1" customWidth="1"/>
    <col min="6670" max="6670" width="13.7109375" style="28" bestFit="1" customWidth="1"/>
    <col min="6671" max="6671" width="10.7109375" style="28" bestFit="1" customWidth="1"/>
    <col min="6672" max="6672" width="12.7109375" style="28" bestFit="1" customWidth="1"/>
    <col min="6673" max="6673" width="13.7109375" style="28" bestFit="1" customWidth="1"/>
    <col min="6674" max="6674" width="10.7109375" style="28" bestFit="1" customWidth="1"/>
    <col min="6675" max="6675" width="12.7109375" style="28" bestFit="1" customWidth="1"/>
    <col min="6676" max="6676" width="13.7109375" style="28" bestFit="1" customWidth="1"/>
    <col min="6677" max="6912" width="9.140625" style="28"/>
    <col min="6913" max="6913" width="10.7109375" style="28" bestFit="1" customWidth="1"/>
    <col min="6914" max="6914" width="9.7109375" style="28" bestFit="1" customWidth="1"/>
    <col min="6915" max="6915" width="10.7109375" style="28" bestFit="1" customWidth="1"/>
    <col min="6916" max="6916" width="12.7109375" style="28" bestFit="1" customWidth="1"/>
    <col min="6917" max="6917" width="13.7109375" style="28" bestFit="1" customWidth="1"/>
    <col min="6918" max="6918" width="10.7109375" style="28" bestFit="1" customWidth="1"/>
    <col min="6919" max="6919" width="12.7109375" style="28" bestFit="1" customWidth="1"/>
    <col min="6920" max="6920" width="13.7109375" style="28" bestFit="1" customWidth="1"/>
    <col min="6921" max="6921" width="10.7109375" style="28" bestFit="1" customWidth="1"/>
    <col min="6922" max="6922" width="12.7109375" style="28" bestFit="1" customWidth="1"/>
    <col min="6923" max="6923" width="13.7109375" style="28" bestFit="1" customWidth="1"/>
    <col min="6924" max="6924" width="10.7109375" style="28" bestFit="1" customWidth="1"/>
    <col min="6925" max="6925" width="12.7109375" style="28" bestFit="1" customWidth="1"/>
    <col min="6926" max="6926" width="13.7109375" style="28" bestFit="1" customWidth="1"/>
    <col min="6927" max="6927" width="10.7109375" style="28" bestFit="1" customWidth="1"/>
    <col min="6928" max="6928" width="12.7109375" style="28" bestFit="1" customWidth="1"/>
    <col min="6929" max="6929" width="13.7109375" style="28" bestFit="1" customWidth="1"/>
    <col min="6930" max="6930" width="10.7109375" style="28" bestFit="1" customWidth="1"/>
    <col min="6931" max="6931" width="12.7109375" style="28" bestFit="1" customWidth="1"/>
    <col min="6932" max="6932" width="13.7109375" style="28" bestFit="1" customWidth="1"/>
    <col min="6933" max="7168" width="9.140625" style="28"/>
    <col min="7169" max="7169" width="10.7109375" style="28" bestFit="1" customWidth="1"/>
    <col min="7170" max="7170" width="9.7109375" style="28" bestFit="1" customWidth="1"/>
    <col min="7171" max="7171" width="10.7109375" style="28" bestFit="1" customWidth="1"/>
    <col min="7172" max="7172" width="12.7109375" style="28" bestFit="1" customWidth="1"/>
    <col min="7173" max="7173" width="13.7109375" style="28" bestFit="1" customWidth="1"/>
    <col min="7174" max="7174" width="10.7109375" style="28" bestFit="1" customWidth="1"/>
    <col min="7175" max="7175" width="12.7109375" style="28" bestFit="1" customWidth="1"/>
    <col min="7176" max="7176" width="13.7109375" style="28" bestFit="1" customWidth="1"/>
    <col min="7177" max="7177" width="10.7109375" style="28" bestFit="1" customWidth="1"/>
    <col min="7178" max="7178" width="12.7109375" style="28" bestFit="1" customWidth="1"/>
    <col min="7179" max="7179" width="13.7109375" style="28" bestFit="1" customWidth="1"/>
    <col min="7180" max="7180" width="10.7109375" style="28" bestFit="1" customWidth="1"/>
    <col min="7181" max="7181" width="12.7109375" style="28" bestFit="1" customWidth="1"/>
    <col min="7182" max="7182" width="13.7109375" style="28" bestFit="1" customWidth="1"/>
    <col min="7183" max="7183" width="10.7109375" style="28" bestFit="1" customWidth="1"/>
    <col min="7184" max="7184" width="12.7109375" style="28" bestFit="1" customWidth="1"/>
    <col min="7185" max="7185" width="13.7109375" style="28" bestFit="1" customWidth="1"/>
    <col min="7186" max="7186" width="10.7109375" style="28" bestFit="1" customWidth="1"/>
    <col min="7187" max="7187" width="12.7109375" style="28" bestFit="1" customWidth="1"/>
    <col min="7188" max="7188" width="13.7109375" style="28" bestFit="1" customWidth="1"/>
    <col min="7189" max="7424" width="9.140625" style="28"/>
    <col min="7425" max="7425" width="10.7109375" style="28" bestFit="1" customWidth="1"/>
    <col min="7426" max="7426" width="9.7109375" style="28" bestFit="1" customWidth="1"/>
    <col min="7427" max="7427" width="10.7109375" style="28" bestFit="1" customWidth="1"/>
    <col min="7428" max="7428" width="12.7109375" style="28" bestFit="1" customWidth="1"/>
    <col min="7429" max="7429" width="13.7109375" style="28" bestFit="1" customWidth="1"/>
    <col min="7430" max="7430" width="10.7109375" style="28" bestFit="1" customWidth="1"/>
    <col min="7431" max="7431" width="12.7109375" style="28" bestFit="1" customWidth="1"/>
    <col min="7432" max="7432" width="13.7109375" style="28" bestFit="1" customWidth="1"/>
    <col min="7433" max="7433" width="10.7109375" style="28" bestFit="1" customWidth="1"/>
    <col min="7434" max="7434" width="12.7109375" style="28" bestFit="1" customWidth="1"/>
    <col min="7435" max="7435" width="13.7109375" style="28" bestFit="1" customWidth="1"/>
    <col min="7436" max="7436" width="10.7109375" style="28" bestFit="1" customWidth="1"/>
    <col min="7437" max="7437" width="12.7109375" style="28" bestFit="1" customWidth="1"/>
    <col min="7438" max="7438" width="13.7109375" style="28" bestFit="1" customWidth="1"/>
    <col min="7439" max="7439" width="10.7109375" style="28" bestFit="1" customWidth="1"/>
    <col min="7440" max="7440" width="12.7109375" style="28" bestFit="1" customWidth="1"/>
    <col min="7441" max="7441" width="13.7109375" style="28" bestFit="1" customWidth="1"/>
    <col min="7442" max="7442" width="10.7109375" style="28" bestFit="1" customWidth="1"/>
    <col min="7443" max="7443" width="12.7109375" style="28" bestFit="1" customWidth="1"/>
    <col min="7444" max="7444" width="13.7109375" style="28" bestFit="1" customWidth="1"/>
    <col min="7445" max="7680" width="9.140625" style="28"/>
    <col min="7681" max="7681" width="10.7109375" style="28" bestFit="1" customWidth="1"/>
    <col min="7682" max="7682" width="9.7109375" style="28" bestFit="1" customWidth="1"/>
    <col min="7683" max="7683" width="10.7109375" style="28" bestFit="1" customWidth="1"/>
    <col min="7684" max="7684" width="12.7109375" style="28" bestFit="1" customWidth="1"/>
    <col min="7685" max="7685" width="13.7109375" style="28" bestFit="1" customWidth="1"/>
    <col min="7686" max="7686" width="10.7109375" style="28" bestFit="1" customWidth="1"/>
    <col min="7687" max="7687" width="12.7109375" style="28" bestFit="1" customWidth="1"/>
    <col min="7688" max="7688" width="13.7109375" style="28" bestFit="1" customWidth="1"/>
    <col min="7689" max="7689" width="10.7109375" style="28" bestFit="1" customWidth="1"/>
    <col min="7690" max="7690" width="12.7109375" style="28" bestFit="1" customWidth="1"/>
    <col min="7691" max="7691" width="13.7109375" style="28" bestFit="1" customWidth="1"/>
    <col min="7692" max="7692" width="10.7109375" style="28" bestFit="1" customWidth="1"/>
    <col min="7693" max="7693" width="12.7109375" style="28" bestFit="1" customWidth="1"/>
    <col min="7694" max="7694" width="13.7109375" style="28" bestFit="1" customWidth="1"/>
    <col min="7695" max="7695" width="10.7109375" style="28" bestFit="1" customWidth="1"/>
    <col min="7696" max="7696" width="12.7109375" style="28" bestFit="1" customWidth="1"/>
    <col min="7697" max="7697" width="13.7109375" style="28" bestFit="1" customWidth="1"/>
    <col min="7698" max="7698" width="10.7109375" style="28" bestFit="1" customWidth="1"/>
    <col min="7699" max="7699" width="12.7109375" style="28" bestFit="1" customWidth="1"/>
    <col min="7700" max="7700" width="13.7109375" style="28" bestFit="1" customWidth="1"/>
    <col min="7701" max="7936" width="9.140625" style="28"/>
    <col min="7937" max="7937" width="10.7109375" style="28" bestFit="1" customWidth="1"/>
    <col min="7938" max="7938" width="9.7109375" style="28" bestFit="1" customWidth="1"/>
    <col min="7939" max="7939" width="10.7109375" style="28" bestFit="1" customWidth="1"/>
    <col min="7940" max="7940" width="12.7109375" style="28" bestFit="1" customWidth="1"/>
    <col min="7941" max="7941" width="13.7109375" style="28" bestFit="1" customWidth="1"/>
    <col min="7942" max="7942" width="10.7109375" style="28" bestFit="1" customWidth="1"/>
    <col min="7943" max="7943" width="12.7109375" style="28" bestFit="1" customWidth="1"/>
    <col min="7944" max="7944" width="13.7109375" style="28" bestFit="1" customWidth="1"/>
    <col min="7945" max="7945" width="10.7109375" style="28" bestFit="1" customWidth="1"/>
    <col min="7946" max="7946" width="12.7109375" style="28" bestFit="1" customWidth="1"/>
    <col min="7947" max="7947" width="13.7109375" style="28" bestFit="1" customWidth="1"/>
    <col min="7948" max="7948" width="10.7109375" style="28" bestFit="1" customWidth="1"/>
    <col min="7949" max="7949" width="12.7109375" style="28" bestFit="1" customWidth="1"/>
    <col min="7950" max="7950" width="13.7109375" style="28" bestFit="1" customWidth="1"/>
    <col min="7951" max="7951" width="10.7109375" style="28" bestFit="1" customWidth="1"/>
    <col min="7952" max="7952" width="12.7109375" style="28" bestFit="1" customWidth="1"/>
    <col min="7953" max="7953" width="13.7109375" style="28" bestFit="1" customWidth="1"/>
    <col min="7954" max="7954" width="10.7109375" style="28" bestFit="1" customWidth="1"/>
    <col min="7955" max="7955" width="12.7109375" style="28" bestFit="1" customWidth="1"/>
    <col min="7956" max="7956" width="13.7109375" style="28" bestFit="1" customWidth="1"/>
    <col min="7957" max="8192" width="9.140625" style="28"/>
    <col min="8193" max="8193" width="10.7109375" style="28" bestFit="1" customWidth="1"/>
    <col min="8194" max="8194" width="9.7109375" style="28" bestFit="1" customWidth="1"/>
    <col min="8195" max="8195" width="10.7109375" style="28" bestFit="1" customWidth="1"/>
    <col min="8196" max="8196" width="12.7109375" style="28" bestFit="1" customWidth="1"/>
    <col min="8197" max="8197" width="13.7109375" style="28" bestFit="1" customWidth="1"/>
    <col min="8198" max="8198" width="10.7109375" style="28" bestFit="1" customWidth="1"/>
    <col min="8199" max="8199" width="12.7109375" style="28" bestFit="1" customWidth="1"/>
    <col min="8200" max="8200" width="13.7109375" style="28" bestFit="1" customWidth="1"/>
    <col min="8201" max="8201" width="10.7109375" style="28" bestFit="1" customWidth="1"/>
    <col min="8202" max="8202" width="12.7109375" style="28" bestFit="1" customWidth="1"/>
    <col min="8203" max="8203" width="13.7109375" style="28" bestFit="1" customWidth="1"/>
    <col min="8204" max="8204" width="10.7109375" style="28" bestFit="1" customWidth="1"/>
    <col min="8205" max="8205" width="12.7109375" style="28" bestFit="1" customWidth="1"/>
    <col min="8206" max="8206" width="13.7109375" style="28" bestFit="1" customWidth="1"/>
    <col min="8207" max="8207" width="10.7109375" style="28" bestFit="1" customWidth="1"/>
    <col min="8208" max="8208" width="12.7109375" style="28" bestFit="1" customWidth="1"/>
    <col min="8209" max="8209" width="13.7109375" style="28" bestFit="1" customWidth="1"/>
    <col min="8210" max="8210" width="10.7109375" style="28" bestFit="1" customWidth="1"/>
    <col min="8211" max="8211" width="12.7109375" style="28" bestFit="1" customWidth="1"/>
    <col min="8212" max="8212" width="13.7109375" style="28" bestFit="1" customWidth="1"/>
    <col min="8213" max="8448" width="9.140625" style="28"/>
    <col min="8449" max="8449" width="10.7109375" style="28" bestFit="1" customWidth="1"/>
    <col min="8450" max="8450" width="9.7109375" style="28" bestFit="1" customWidth="1"/>
    <col min="8451" max="8451" width="10.7109375" style="28" bestFit="1" customWidth="1"/>
    <col min="8452" max="8452" width="12.7109375" style="28" bestFit="1" customWidth="1"/>
    <col min="8453" max="8453" width="13.7109375" style="28" bestFit="1" customWidth="1"/>
    <col min="8454" max="8454" width="10.7109375" style="28" bestFit="1" customWidth="1"/>
    <col min="8455" max="8455" width="12.7109375" style="28" bestFit="1" customWidth="1"/>
    <col min="8456" max="8456" width="13.7109375" style="28" bestFit="1" customWidth="1"/>
    <col min="8457" max="8457" width="10.7109375" style="28" bestFit="1" customWidth="1"/>
    <col min="8458" max="8458" width="12.7109375" style="28" bestFit="1" customWidth="1"/>
    <col min="8459" max="8459" width="13.7109375" style="28" bestFit="1" customWidth="1"/>
    <col min="8460" max="8460" width="10.7109375" style="28" bestFit="1" customWidth="1"/>
    <col min="8461" max="8461" width="12.7109375" style="28" bestFit="1" customWidth="1"/>
    <col min="8462" max="8462" width="13.7109375" style="28" bestFit="1" customWidth="1"/>
    <col min="8463" max="8463" width="10.7109375" style="28" bestFit="1" customWidth="1"/>
    <col min="8464" max="8464" width="12.7109375" style="28" bestFit="1" customWidth="1"/>
    <col min="8465" max="8465" width="13.7109375" style="28" bestFit="1" customWidth="1"/>
    <col min="8466" max="8466" width="10.7109375" style="28" bestFit="1" customWidth="1"/>
    <col min="8467" max="8467" width="12.7109375" style="28" bestFit="1" customWidth="1"/>
    <col min="8468" max="8468" width="13.7109375" style="28" bestFit="1" customWidth="1"/>
    <col min="8469" max="8704" width="9.140625" style="28"/>
    <col min="8705" max="8705" width="10.7109375" style="28" bestFit="1" customWidth="1"/>
    <col min="8706" max="8706" width="9.7109375" style="28" bestFit="1" customWidth="1"/>
    <col min="8707" max="8707" width="10.7109375" style="28" bestFit="1" customWidth="1"/>
    <col min="8708" max="8708" width="12.7109375" style="28" bestFit="1" customWidth="1"/>
    <col min="8709" max="8709" width="13.7109375" style="28" bestFit="1" customWidth="1"/>
    <col min="8710" max="8710" width="10.7109375" style="28" bestFit="1" customWidth="1"/>
    <col min="8711" max="8711" width="12.7109375" style="28" bestFit="1" customWidth="1"/>
    <col min="8712" max="8712" width="13.7109375" style="28" bestFit="1" customWidth="1"/>
    <col min="8713" max="8713" width="10.7109375" style="28" bestFit="1" customWidth="1"/>
    <col min="8714" max="8714" width="12.7109375" style="28" bestFit="1" customWidth="1"/>
    <col min="8715" max="8715" width="13.7109375" style="28" bestFit="1" customWidth="1"/>
    <col min="8716" max="8716" width="10.7109375" style="28" bestFit="1" customWidth="1"/>
    <col min="8717" max="8717" width="12.7109375" style="28" bestFit="1" customWidth="1"/>
    <col min="8718" max="8718" width="13.7109375" style="28" bestFit="1" customWidth="1"/>
    <col min="8719" max="8719" width="10.7109375" style="28" bestFit="1" customWidth="1"/>
    <col min="8720" max="8720" width="12.7109375" style="28" bestFit="1" customWidth="1"/>
    <col min="8721" max="8721" width="13.7109375" style="28" bestFit="1" customWidth="1"/>
    <col min="8722" max="8722" width="10.7109375" style="28" bestFit="1" customWidth="1"/>
    <col min="8723" max="8723" width="12.7109375" style="28" bestFit="1" customWidth="1"/>
    <col min="8724" max="8724" width="13.7109375" style="28" bestFit="1" customWidth="1"/>
    <col min="8725" max="8960" width="9.140625" style="28"/>
    <col min="8961" max="8961" width="10.7109375" style="28" bestFit="1" customWidth="1"/>
    <col min="8962" max="8962" width="9.7109375" style="28" bestFit="1" customWidth="1"/>
    <col min="8963" max="8963" width="10.7109375" style="28" bestFit="1" customWidth="1"/>
    <col min="8964" max="8964" width="12.7109375" style="28" bestFit="1" customWidth="1"/>
    <col min="8965" max="8965" width="13.7109375" style="28" bestFit="1" customWidth="1"/>
    <col min="8966" max="8966" width="10.7109375" style="28" bestFit="1" customWidth="1"/>
    <col min="8967" max="8967" width="12.7109375" style="28" bestFit="1" customWidth="1"/>
    <col min="8968" max="8968" width="13.7109375" style="28" bestFit="1" customWidth="1"/>
    <col min="8969" max="8969" width="10.7109375" style="28" bestFit="1" customWidth="1"/>
    <col min="8970" max="8970" width="12.7109375" style="28" bestFit="1" customWidth="1"/>
    <col min="8971" max="8971" width="13.7109375" style="28" bestFit="1" customWidth="1"/>
    <col min="8972" max="8972" width="10.7109375" style="28" bestFit="1" customWidth="1"/>
    <col min="8973" max="8973" width="12.7109375" style="28" bestFit="1" customWidth="1"/>
    <col min="8974" max="8974" width="13.7109375" style="28" bestFit="1" customWidth="1"/>
    <col min="8975" max="8975" width="10.7109375" style="28" bestFit="1" customWidth="1"/>
    <col min="8976" max="8976" width="12.7109375" style="28" bestFit="1" customWidth="1"/>
    <col min="8977" max="8977" width="13.7109375" style="28" bestFit="1" customWidth="1"/>
    <col min="8978" max="8978" width="10.7109375" style="28" bestFit="1" customWidth="1"/>
    <col min="8979" max="8979" width="12.7109375" style="28" bestFit="1" customWidth="1"/>
    <col min="8980" max="8980" width="13.7109375" style="28" bestFit="1" customWidth="1"/>
    <col min="8981" max="9216" width="9.140625" style="28"/>
    <col min="9217" max="9217" width="10.7109375" style="28" bestFit="1" customWidth="1"/>
    <col min="9218" max="9218" width="9.7109375" style="28" bestFit="1" customWidth="1"/>
    <col min="9219" max="9219" width="10.7109375" style="28" bestFit="1" customWidth="1"/>
    <col min="9220" max="9220" width="12.7109375" style="28" bestFit="1" customWidth="1"/>
    <col min="9221" max="9221" width="13.7109375" style="28" bestFit="1" customWidth="1"/>
    <col min="9222" max="9222" width="10.7109375" style="28" bestFit="1" customWidth="1"/>
    <col min="9223" max="9223" width="12.7109375" style="28" bestFit="1" customWidth="1"/>
    <col min="9224" max="9224" width="13.7109375" style="28" bestFit="1" customWidth="1"/>
    <col min="9225" max="9225" width="10.7109375" style="28" bestFit="1" customWidth="1"/>
    <col min="9226" max="9226" width="12.7109375" style="28" bestFit="1" customWidth="1"/>
    <col min="9227" max="9227" width="13.7109375" style="28" bestFit="1" customWidth="1"/>
    <col min="9228" max="9228" width="10.7109375" style="28" bestFit="1" customWidth="1"/>
    <col min="9229" max="9229" width="12.7109375" style="28" bestFit="1" customWidth="1"/>
    <col min="9230" max="9230" width="13.7109375" style="28" bestFit="1" customWidth="1"/>
    <col min="9231" max="9231" width="10.7109375" style="28" bestFit="1" customWidth="1"/>
    <col min="9232" max="9232" width="12.7109375" style="28" bestFit="1" customWidth="1"/>
    <col min="9233" max="9233" width="13.7109375" style="28" bestFit="1" customWidth="1"/>
    <col min="9234" max="9234" width="10.7109375" style="28" bestFit="1" customWidth="1"/>
    <col min="9235" max="9235" width="12.7109375" style="28" bestFit="1" customWidth="1"/>
    <col min="9236" max="9236" width="13.7109375" style="28" bestFit="1" customWidth="1"/>
    <col min="9237" max="9472" width="9.140625" style="28"/>
    <col min="9473" max="9473" width="10.7109375" style="28" bestFit="1" customWidth="1"/>
    <col min="9474" max="9474" width="9.7109375" style="28" bestFit="1" customWidth="1"/>
    <col min="9475" max="9475" width="10.7109375" style="28" bestFit="1" customWidth="1"/>
    <col min="9476" max="9476" width="12.7109375" style="28" bestFit="1" customWidth="1"/>
    <col min="9477" max="9477" width="13.7109375" style="28" bestFit="1" customWidth="1"/>
    <col min="9478" max="9478" width="10.7109375" style="28" bestFit="1" customWidth="1"/>
    <col min="9479" max="9479" width="12.7109375" style="28" bestFit="1" customWidth="1"/>
    <col min="9480" max="9480" width="13.7109375" style="28" bestFit="1" customWidth="1"/>
    <col min="9481" max="9481" width="10.7109375" style="28" bestFit="1" customWidth="1"/>
    <col min="9482" max="9482" width="12.7109375" style="28" bestFit="1" customWidth="1"/>
    <col min="9483" max="9483" width="13.7109375" style="28" bestFit="1" customWidth="1"/>
    <col min="9484" max="9484" width="10.7109375" style="28" bestFit="1" customWidth="1"/>
    <col min="9485" max="9485" width="12.7109375" style="28" bestFit="1" customWidth="1"/>
    <col min="9486" max="9486" width="13.7109375" style="28" bestFit="1" customWidth="1"/>
    <col min="9487" max="9487" width="10.7109375" style="28" bestFit="1" customWidth="1"/>
    <col min="9488" max="9488" width="12.7109375" style="28" bestFit="1" customWidth="1"/>
    <col min="9489" max="9489" width="13.7109375" style="28" bestFit="1" customWidth="1"/>
    <col min="9490" max="9490" width="10.7109375" style="28" bestFit="1" customWidth="1"/>
    <col min="9491" max="9491" width="12.7109375" style="28" bestFit="1" customWidth="1"/>
    <col min="9492" max="9492" width="13.7109375" style="28" bestFit="1" customWidth="1"/>
    <col min="9493" max="9728" width="9.140625" style="28"/>
    <col min="9729" max="9729" width="10.7109375" style="28" bestFit="1" customWidth="1"/>
    <col min="9730" max="9730" width="9.7109375" style="28" bestFit="1" customWidth="1"/>
    <col min="9731" max="9731" width="10.7109375" style="28" bestFit="1" customWidth="1"/>
    <col min="9732" max="9732" width="12.7109375" style="28" bestFit="1" customWidth="1"/>
    <col min="9733" max="9733" width="13.7109375" style="28" bestFit="1" customWidth="1"/>
    <col min="9734" max="9734" width="10.7109375" style="28" bestFit="1" customWidth="1"/>
    <col min="9735" max="9735" width="12.7109375" style="28" bestFit="1" customWidth="1"/>
    <col min="9736" max="9736" width="13.7109375" style="28" bestFit="1" customWidth="1"/>
    <col min="9737" max="9737" width="10.7109375" style="28" bestFit="1" customWidth="1"/>
    <col min="9738" max="9738" width="12.7109375" style="28" bestFit="1" customWidth="1"/>
    <col min="9739" max="9739" width="13.7109375" style="28" bestFit="1" customWidth="1"/>
    <col min="9740" max="9740" width="10.7109375" style="28" bestFit="1" customWidth="1"/>
    <col min="9741" max="9741" width="12.7109375" style="28" bestFit="1" customWidth="1"/>
    <col min="9742" max="9742" width="13.7109375" style="28" bestFit="1" customWidth="1"/>
    <col min="9743" max="9743" width="10.7109375" style="28" bestFit="1" customWidth="1"/>
    <col min="9744" max="9744" width="12.7109375" style="28" bestFit="1" customWidth="1"/>
    <col min="9745" max="9745" width="13.7109375" style="28" bestFit="1" customWidth="1"/>
    <col min="9746" max="9746" width="10.7109375" style="28" bestFit="1" customWidth="1"/>
    <col min="9747" max="9747" width="12.7109375" style="28" bestFit="1" customWidth="1"/>
    <col min="9748" max="9748" width="13.7109375" style="28" bestFit="1" customWidth="1"/>
    <col min="9749" max="9984" width="9.140625" style="28"/>
    <col min="9985" max="9985" width="10.7109375" style="28" bestFit="1" customWidth="1"/>
    <col min="9986" max="9986" width="9.7109375" style="28" bestFit="1" customWidth="1"/>
    <col min="9987" max="9987" width="10.7109375" style="28" bestFit="1" customWidth="1"/>
    <col min="9988" max="9988" width="12.7109375" style="28" bestFit="1" customWidth="1"/>
    <col min="9989" max="9989" width="13.7109375" style="28" bestFit="1" customWidth="1"/>
    <col min="9990" max="9990" width="10.7109375" style="28" bestFit="1" customWidth="1"/>
    <col min="9991" max="9991" width="12.7109375" style="28" bestFit="1" customWidth="1"/>
    <col min="9992" max="9992" width="13.7109375" style="28" bestFit="1" customWidth="1"/>
    <col min="9993" max="9993" width="10.7109375" style="28" bestFit="1" customWidth="1"/>
    <col min="9994" max="9994" width="12.7109375" style="28" bestFit="1" customWidth="1"/>
    <col min="9995" max="9995" width="13.7109375" style="28" bestFit="1" customWidth="1"/>
    <col min="9996" max="9996" width="10.7109375" style="28" bestFit="1" customWidth="1"/>
    <col min="9997" max="9997" width="12.7109375" style="28" bestFit="1" customWidth="1"/>
    <col min="9998" max="9998" width="13.7109375" style="28" bestFit="1" customWidth="1"/>
    <col min="9999" max="9999" width="10.7109375" style="28" bestFit="1" customWidth="1"/>
    <col min="10000" max="10000" width="12.7109375" style="28" bestFit="1" customWidth="1"/>
    <col min="10001" max="10001" width="13.7109375" style="28" bestFit="1" customWidth="1"/>
    <col min="10002" max="10002" width="10.7109375" style="28" bestFit="1" customWidth="1"/>
    <col min="10003" max="10003" width="12.7109375" style="28" bestFit="1" customWidth="1"/>
    <col min="10004" max="10004" width="13.7109375" style="28" bestFit="1" customWidth="1"/>
    <col min="10005" max="10240" width="9.140625" style="28"/>
    <col min="10241" max="10241" width="10.7109375" style="28" bestFit="1" customWidth="1"/>
    <col min="10242" max="10242" width="9.7109375" style="28" bestFit="1" customWidth="1"/>
    <col min="10243" max="10243" width="10.7109375" style="28" bestFit="1" customWidth="1"/>
    <col min="10244" max="10244" width="12.7109375" style="28" bestFit="1" customWidth="1"/>
    <col min="10245" max="10245" width="13.7109375" style="28" bestFit="1" customWidth="1"/>
    <col min="10246" max="10246" width="10.7109375" style="28" bestFit="1" customWidth="1"/>
    <col min="10247" max="10247" width="12.7109375" style="28" bestFit="1" customWidth="1"/>
    <col min="10248" max="10248" width="13.7109375" style="28" bestFit="1" customWidth="1"/>
    <col min="10249" max="10249" width="10.7109375" style="28" bestFit="1" customWidth="1"/>
    <col min="10250" max="10250" width="12.7109375" style="28" bestFit="1" customWidth="1"/>
    <col min="10251" max="10251" width="13.7109375" style="28" bestFit="1" customWidth="1"/>
    <col min="10252" max="10252" width="10.7109375" style="28" bestFit="1" customWidth="1"/>
    <col min="10253" max="10253" width="12.7109375" style="28" bestFit="1" customWidth="1"/>
    <col min="10254" max="10254" width="13.7109375" style="28" bestFit="1" customWidth="1"/>
    <col min="10255" max="10255" width="10.7109375" style="28" bestFit="1" customWidth="1"/>
    <col min="10256" max="10256" width="12.7109375" style="28" bestFit="1" customWidth="1"/>
    <col min="10257" max="10257" width="13.7109375" style="28" bestFit="1" customWidth="1"/>
    <col min="10258" max="10258" width="10.7109375" style="28" bestFit="1" customWidth="1"/>
    <col min="10259" max="10259" width="12.7109375" style="28" bestFit="1" customWidth="1"/>
    <col min="10260" max="10260" width="13.7109375" style="28" bestFit="1" customWidth="1"/>
    <col min="10261" max="10496" width="9.140625" style="28"/>
    <col min="10497" max="10497" width="10.7109375" style="28" bestFit="1" customWidth="1"/>
    <col min="10498" max="10498" width="9.7109375" style="28" bestFit="1" customWidth="1"/>
    <col min="10499" max="10499" width="10.7109375" style="28" bestFit="1" customWidth="1"/>
    <col min="10500" max="10500" width="12.7109375" style="28" bestFit="1" customWidth="1"/>
    <col min="10501" max="10501" width="13.7109375" style="28" bestFit="1" customWidth="1"/>
    <col min="10502" max="10502" width="10.7109375" style="28" bestFit="1" customWidth="1"/>
    <col min="10503" max="10503" width="12.7109375" style="28" bestFit="1" customWidth="1"/>
    <col min="10504" max="10504" width="13.7109375" style="28" bestFit="1" customWidth="1"/>
    <col min="10505" max="10505" width="10.7109375" style="28" bestFit="1" customWidth="1"/>
    <col min="10506" max="10506" width="12.7109375" style="28" bestFit="1" customWidth="1"/>
    <col min="10507" max="10507" width="13.7109375" style="28" bestFit="1" customWidth="1"/>
    <col min="10508" max="10508" width="10.7109375" style="28" bestFit="1" customWidth="1"/>
    <col min="10509" max="10509" width="12.7109375" style="28" bestFit="1" customWidth="1"/>
    <col min="10510" max="10510" width="13.7109375" style="28" bestFit="1" customWidth="1"/>
    <col min="10511" max="10511" width="10.7109375" style="28" bestFit="1" customWidth="1"/>
    <col min="10512" max="10512" width="12.7109375" style="28" bestFit="1" customWidth="1"/>
    <col min="10513" max="10513" width="13.7109375" style="28" bestFit="1" customWidth="1"/>
    <col min="10514" max="10514" width="10.7109375" style="28" bestFit="1" customWidth="1"/>
    <col min="10515" max="10515" width="12.7109375" style="28" bestFit="1" customWidth="1"/>
    <col min="10516" max="10516" width="13.7109375" style="28" bestFit="1" customWidth="1"/>
    <col min="10517" max="10752" width="9.140625" style="28"/>
    <col min="10753" max="10753" width="10.7109375" style="28" bestFit="1" customWidth="1"/>
    <col min="10754" max="10754" width="9.7109375" style="28" bestFit="1" customWidth="1"/>
    <col min="10755" max="10755" width="10.7109375" style="28" bestFit="1" customWidth="1"/>
    <col min="10756" max="10756" width="12.7109375" style="28" bestFit="1" customWidth="1"/>
    <col min="10757" max="10757" width="13.7109375" style="28" bestFit="1" customWidth="1"/>
    <col min="10758" max="10758" width="10.7109375" style="28" bestFit="1" customWidth="1"/>
    <col min="10759" max="10759" width="12.7109375" style="28" bestFit="1" customWidth="1"/>
    <col min="10760" max="10760" width="13.7109375" style="28" bestFit="1" customWidth="1"/>
    <col min="10761" max="10761" width="10.7109375" style="28" bestFit="1" customWidth="1"/>
    <col min="10762" max="10762" width="12.7109375" style="28" bestFit="1" customWidth="1"/>
    <col min="10763" max="10763" width="13.7109375" style="28" bestFit="1" customWidth="1"/>
    <col min="10764" max="10764" width="10.7109375" style="28" bestFit="1" customWidth="1"/>
    <col min="10765" max="10765" width="12.7109375" style="28" bestFit="1" customWidth="1"/>
    <col min="10766" max="10766" width="13.7109375" style="28" bestFit="1" customWidth="1"/>
    <col min="10767" max="10767" width="10.7109375" style="28" bestFit="1" customWidth="1"/>
    <col min="10768" max="10768" width="12.7109375" style="28" bestFit="1" customWidth="1"/>
    <col min="10769" max="10769" width="13.7109375" style="28" bestFit="1" customWidth="1"/>
    <col min="10770" max="10770" width="10.7109375" style="28" bestFit="1" customWidth="1"/>
    <col min="10771" max="10771" width="12.7109375" style="28" bestFit="1" customWidth="1"/>
    <col min="10772" max="10772" width="13.7109375" style="28" bestFit="1" customWidth="1"/>
    <col min="10773" max="11008" width="9.140625" style="28"/>
    <col min="11009" max="11009" width="10.7109375" style="28" bestFit="1" customWidth="1"/>
    <col min="11010" max="11010" width="9.7109375" style="28" bestFit="1" customWidth="1"/>
    <col min="11011" max="11011" width="10.7109375" style="28" bestFit="1" customWidth="1"/>
    <col min="11012" max="11012" width="12.7109375" style="28" bestFit="1" customWidth="1"/>
    <col min="11013" max="11013" width="13.7109375" style="28" bestFit="1" customWidth="1"/>
    <col min="11014" max="11014" width="10.7109375" style="28" bestFit="1" customWidth="1"/>
    <col min="11015" max="11015" width="12.7109375" style="28" bestFit="1" customWidth="1"/>
    <col min="11016" max="11016" width="13.7109375" style="28" bestFit="1" customWidth="1"/>
    <col min="11017" max="11017" width="10.7109375" style="28" bestFit="1" customWidth="1"/>
    <col min="11018" max="11018" width="12.7109375" style="28" bestFit="1" customWidth="1"/>
    <col min="11019" max="11019" width="13.7109375" style="28" bestFit="1" customWidth="1"/>
    <col min="11020" max="11020" width="10.7109375" style="28" bestFit="1" customWidth="1"/>
    <col min="11021" max="11021" width="12.7109375" style="28" bestFit="1" customWidth="1"/>
    <col min="11022" max="11022" width="13.7109375" style="28" bestFit="1" customWidth="1"/>
    <col min="11023" max="11023" width="10.7109375" style="28" bestFit="1" customWidth="1"/>
    <col min="11024" max="11024" width="12.7109375" style="28" bestFit="1" customWidth="1"/>
    <col min="11025" max="11025" width="13.7109375" style="28" bestFit="1" customWidth="1"/>
    <col min="11026" max="11026" width="10.7109375" style="28" bestFit="1" customWidth="1"/>
    <col min="11027" max="11027" width="12.7109375" style="28" bestFit="1" customWidth="1"/>
    <col min="11028" max="11028" width="13.7109375" style="28" bestFit="1" customWidth="1"/>
    <col min="11029" max="11264" width="9.140625" style="28"/>
    <col min="11265" max="11265" width="10.7109375" style="28" bestFit="1" customWidth="1"/>
    <col min="11266" max="11266" width="9.7109375" style="28" bestFit="1" customWidth="1"/>
    <col min="11267" max="11267" width="10.7109375" style="28" bestFit="1" customWidth="1"/>
    <col min="11268" max="11268" width="12.7109375" style="28" bestFit="1" customWidth="1"/>
    <col min="11269" max="11269" width="13.7109375" style="28" bestFit="1" customWidth="1"/>
    <col min="11270" max="11270" width="10.7109375" style="28" bestFit="1" customWidth="1"/>
    <col min="11271" max="11271" width="12.7109375" style="28" bestFit="1" customWidth="1"/>
    <col min="11272" max="11272" width="13.7109375" style="28" bestFit="1" customWidth="1"/>
    <col min="11273" max="11273" width="10.7109375" style="28" bestFit="1" customWidth="1"/>
    <col min="11274" max="11274" width="12.7109375" style="28" bestFit="1" customWidth="1"/>
    <col min="11275" max="11275" width="13.7109375" style="28" bestFit="1" customWidth="1"/>
    <col min="11276" max="11276" width="10.7109375" style="28" bestFit="1" customWidth="1"/>
    <col min="11277" max="11277" width="12.7109375" style="28" bestFit="1" customWidth="1"/>
    <col min="11278" max="11278" width="13.7109375" style="28" bestFit="1" customWidth="1"/>
    <col min="11279" max="11279" width="10.7109375" style="28" bestFit="1" customWidth="1"/>
    <col min="11280" max="11280" width="12.7109375" style="28" bestFit="1" customWidth="1"/>
    <col min="11281" max="11281" width="13.7109375" style="28" bestFit="1" customWidth="1"/>
    <col min="11282" max="11282" width="10.7109375" style="28" bestFit="1" customWidth="1"/>
    <col min="11283" max="11283" width="12.7109375" style="28" bestFit="1" customWidth="1"/>
    <col min="11284" max="11284" width="13.7109375" style="28" bestFit="1" customWidth="1"/>
    <col min="11285" max="11520" width="9.140625" style="28"/>
    <col min="11521" max="11521" width="10.7109375" style="28" bestFit="1" customWidth="1"/>
    <col min="11522" max="11522" width="9.7109375" style="28" bestFit="1" customWidth="1"/>
    <col min="11523" max="11523" width="10.7109375" style="28" bestFit="1" customWidth="1"/>
    <col min="11524" max="11524" width="12.7109375" style="28" bestFit="1" customWidth="1"/>
    <col min="11525" max="11525" width="13.7109375" style="28" bestFit="1" customWidth="1"/>
    <col min="11526" max="11526" width="10.7109375" style="28" bestFit="1" customWidth="1"/>
    <col min="11527" max="11527" width="12.7109375" style="28" bestFit="1" customWidth="1"/>
    <col min="11528" max="11528" width="13.7109375" style="28" bestFit="1" customWidth="1"/>
    <col min="11529" max="11529" width="10.7109375" style="28" bestFit="1" customWidth="1"/>
    <col min="11530" max="11530" width="12.7109375" style="28" bestFit="1" customWidth="1"/>
    <col min="11531" max="11531" width="13.7109375" style="28" bestFit="1" customWidth="1"/>
    <col min="11532" max="11532" width="10.7109375" style="28" bestFit="1" customWidth="1"/>
    <col min="11533" max="11533" width="12.7109375" style="28" bestFit="1" customWidth="1"/>
    <col min="11534" max="11534" width="13.7109375" style="28" bestFit="1" customWidth="1"/>
    <col min="11535" max="11535" width="10.7109375" style="28" bestFit="1" customWidth="1"/>
    <col min="11536" max="11536" width="12.7109375" style="28" bestFit="1" customWidth="1"/>
    <col min="11537" max="11537" width="13.7109375" style="28" bestFit="1" customWidth="1"/>
    <col min="11538" max="11538" width="10.7109375" style="28" bestFit="1" customWidth="1"/>
    <col min="11539" max="11539" width="12.7109375" style="28" bestFit="1" customWidth="1"/>
    <col min="11540" max="11540" width="13.7109375" style="28" bestFit="1" customWidth="1"/>
    <col min="11541" max="11776" width="9.140625" style="28"/>
    <col min="11777" max="11777" width="10.7109375" style="28" bestFit="1" customWidth="1"/>
    <col min="11778" max="11778" width="9.7109375" style="28" bestFit="1" customWidth="1"/>
    <col min="11779" max="11779" width="10.7109375" style="28" bestFit="1" customWidth="1"/>
    <col min="11780" max="11780" width="12.7109375" style="28" bestFit="1" customWidth="1"/>
    <col min="11781" max="11781" width="13.7109375" style="28" bestFit="1" customWidth="1"/>
    <col min="11782" max="11782" width="10.7109375" style="28" bestFit="1" customWidth="1"/>
    <col min="11783" max="11783" width="12.7109375" style="28" bestFit="1" customWidth="1"/>
    <col min="11784" max="11784" width="13.7109375" style="28" bestFit="1" customWidth="1"/>
    <col min="11785" max="11785" width="10.7109375" style="28" bestFit="1" customWidth="1"/>
    <col min="11786" max="11786" width="12.7109375" style="28" bestFit="1" customWidth="1"/>
    <col min="11787" max="11787" width="13.7109375" style="28" bestFit="1" customWidth="1"/>
    <col min="11788" max="11788" width="10.7109375" style="28" bestFit="1" customWidth="1"/>
    <col min="11789" max="11789" width="12.7109375" style="28" bestFit="1" customWidth="1"/>
    <col min="11790" max="11790" width="13.7109375" style="28" bestFit="1" customWidth="1"/>
    <col min="11791" max="11791" width="10.7109375" style="28" bestFit="1" customWidth="1"/>
    <col min="11792" max="11792" width="12.7109375" style="28" bestFit="1" customWidth="1"/>
    <col min="11793" max="11793" width="13.7109375" style="28" bestFit="1" customWidth="1"/>
    <col min="11794" max="11794" width="10.7109375" style="28" bestFit="1" customWidth="1"/>
    <col min="11795" max="11795" width="12.7109375" style="28" bestFit="1" customWidth="1"/>
    <col min="11796" max="11796" width="13.7109375" style="28" bestFit="1" customWidth="1"/>
    <col min="11797" max="12032" width="9.140625" style="28"/>
    <col min="12033" max="12033" width="10.7109375" style="28" bestFit="1" customWidth="1"/>
    <col min="12034" max="12034" width="9.7109375" style="28" bestFit="1" customWidth="1"/>
    <col min="12035" max="12035" width="10.7109375" style="28" bestFit="1" customWidth="1"/>
    <col min="12036" max="12036" width="12.7109375" style="28" bestFit="1" customWidth="1"/>
    <col min="12037" max="12037" width="13.7109375" style="28" bestFit="1" customWidth="1"/>
    <col min="12038" max="12038" width="10.7109375" style="28" bestFit="1" customWidth="1"/>
    <col min="12039" max="12039" width="12.7109375" style="28" bestFit="1" customWidth="1"/>
    <col min="12040" max="12040" width="13.7109375" style="28" bestFit="1" customWidth="1"/>
    <col min="12041" max="12041" width="10.7109375" style="28" bestFit="1" customWidth="1"/>
    <col min="12042" max="12042" width="12.7109375" style="28" bestFit="1" customWidth="1"/>
    <col min="12043" max="12043" width="13.7109375" style="28" bestFit="1" customWidth="1"/>
    <col min="12044" max="12044" width="10.7109375" style="28" bestFit="1" customWidth="1"/>
    <col min="12045" max="12045" width="12.7109375" style="28" bestFit="1" customWidth="1"/>
    <col min="12046" max="12046" width="13.7109375" style="28" bestFit="1" customWidth="1"/>
    <col min="12047" max="12047" width="10.7109375" style="28" bestFit="1" customWidth="1"/>
    <col min="12048" max="12048" width="12.7109375" style="28" bestFit="1" customWidth="1"/>
    <col min="12049" max="12049" width="13.7109375" style="28" bestFit="1" customWidth="1"/>
    <col min="12050" max="12050" width="10.7109375" style="28" bestFit="1" customWidth="1"/>
    <col min="12051" max="12051" width="12.7109375" style="28" bestFit="1" customWidth="1"/>
    <col min="12052" max="12052" width="13.7109375" style="28" bestFit="1" customWidth="1"/>
    <col min="12053" max="12288" width="9.140625" style="28"/>
    <col min="12289" max="12289" width="10.7109375" style="28" bestFit="1" customWidth="1"/>
    <col min="12290" max="12290" width="9.7109375" style="28" bestFit="1" customWidth="1"/>
    <col min="12291" max="12291" width="10.7109375" style="28" bestFit="1" customWidth="1"/>
    <col min="12292" max="12292" width="12.7109375" style="28" bestFit="1" customWidth="1"/>
    <col min="12293" max="12293" width="13.7109375" style="28" bestFit="1" customWidth="1"/>
    <col min="12294" max="12294" width="10.7109375" style="28" bestFit="1" customWidth="1"/>
    <col min="12295" max="12295" width="12.7109375" style="28" bestFit="1" customWidth="1"/>
    <col min="12296" max="12296" width="13.7109375" style="28" bestFit="1" customWidth="1"/>
    <col min="12297" max="12297" width="10.7109375" style="28" bestFit="1" customWidth="1"/>
    <col min="12298" max="12298" width="12.7109375" style="28" bestFit="1" customWidth="1"/>
    <col min="12299" max="12299" width="13.7109375" style="28" bestFit="1" customWidth="1"/>
    <col min="12300" max="12300" width="10.7109375" style="28" bestFit="1" customWidth="1"/>
    <col min="12301" max="12301" width="12.7109375" style="28" bestFit="1" customWidth="1"/>
    <col min="12302" max="12302" width="13.7109375" style="28" bestFit="1" customWidth="1"/>
    <col min="12303" max="12303" width="10.7109375" style="28" bestFit="1" customWidth="1"/>
    <col min="12304" max="12304" width="12.7109375" style="28" bestFit="1" customWidth="1"/>
    <col min="12305" max="12305" width="13.7109375" style="28" bestFit="1" customWidth="1"/>
    <col min="12306" max="12306" width="10.7109375" style="28" bestFit="1" customWidth="1"/>
    <col min="12307" max="12307" width="12.7109375" style="28" bestFit="1" customWidth="1"/>
    <col min="12308" max="12308" width="13.7109375" style="28" bestFit="1" customWidth="1"/>
    <col min="12309" max="12544" width="9.140625" style="28"/>
    <col min="12545" max="12545" width="10.7109375" style="28" bestFit="1" customWidth="1"/>
    <col min="12546" max="12546" width="9.7109375" style="28" bestFit="1" customWidth="1"/>
    <col min="12547" max="12547" width="10.7109375" style="28" bestFit="1" customWidth="1"/>
    <col min="12548" max="12548" width="12.7109375" style="28" bestFit="1" customWidth="1"/>
    <col min="12549" max="12549" width="13.7109375" style="28" bestFit="1" customWidth="1"/>
    <col min="12550" max="12550" width="10.7109375" style="28" bestFit="1" customWidth="1"/>
    <col min="12551" max="12551" width="12.7109375" style="28" bestFit="1" customWidth="1"/>
    <col min="12552" max="12552" width="13.7109375" style="28" bestFit="1" customWidth="1"/>
    <col min="12553" max="12553" width="10.7109375" style="28" bestFit="1" customWidth="1"/>
    <col min="12554" max="12554" width="12.7109375" style="28" bestFit="1" customWidth="1"/>
    <col min="12555" max="12555" width="13.7109375" style="28" bestFit="1" customWidth="1"/>
    <col min="12556" max="12556" width="10.7109375" style="28" bestFit="1" customWidth="1"/>
    <col min="12557" max="12557" width="12.7109375" style="28" bestFit="1" customWidth="1"/>
    <col min="12558" max="12558" width="13.7109375" style="28" bestFit="1" customWidth="1"/>
    <col min="12559" max="12559" width="10.7109375" style="28" bestFit="1" customWidth="1"/>
    <col min="12560" max="12560" width="12.7109375" style="28" bestFit="1" customWidth="1"/>
    <col min="12561" max="12561" width="13.7109375" style="28" bestFit="1" customWidth="1"/>
    <col min="12562" max="12562" width="10.7109375" style="28" bestFit="1" customWidth="1"/>
    <col min="12563" max="12563" width="12.7109375" style="28" bestFit="1" customWidth="1"/>
    <col min="12564" max="12564" width="13.7109375" style="28" bestFit="1" customWidth="1"/>
    <col min="12565" max="12800" width="9.140625" style="28"/>
    <col min="12801" max="12801" width="10.7109375" style="28" bestFit="1" customWidth="1"/>
    <col min="12802" max="12802" width="9.7109375" style="28" bestFit="1" customWidth="1"/>
    <col min="12803" max="12803" width="10.7109375" style="28" bestFit="1" customWidth="1"/>
    <col min="12804" max="12804" width="12.7109375" style="28" bestFit="1" customWidth="1"/>
    <col min="12805" max="12805" width="13.7109375" style="28" bestFit="1" customWidth="1"/>
    <col min="12806" max="12806" width="10.7109375" style="28" bestFit="1" customWidth="1"/>
    <col min="12807" max="12807" width="12.7109375" style="28" bestFit="1" customWidth="1"/>
    <col min="12808" max="12808" width="13.7109375" style="28" bestFit="1" customWidth="1"/>
    <col min="12809" max="12809" width="10.7109375" style="28" bestFit="1" customWidth="1"/>
    <col min="12810" max="12810" width="12.7109375" style="28" bestFit="1" customWidth="1"/>
    <col min="12811" max="12811" width="13.7109375" style="28" bestFit="1" customWidth="1"/>
    <col min="12812" max="12812" width="10.7109375" style="28" bestFit="1" customWidth="1"/>
    <col min="12813" max="12813" width="12.7109375" style="28" bestFit="1" customWidth="1"/>
    <col min="12814" max="12814" width="13.7109375" style="28" bestFit="1" customWidth="1"/>
    <col min="12815" max="12815" width="10.7109375" style="28" bestFit="1" customWidth="1"/>
    <col min="12816" max="12816" width="12.7109375" style="28" bestFit="1" customWidth="1"/>
    <col min="12817" max="12817" width="13.7109375" style="28" bestFit="1" customWidth="1"/>
    <col min="12818" max="12818" width="10.7109375" style="28" bestFit="1" customWidth="1"/>
    <col min="12819" max="12819" width="12.7109375" style="28" bestFit="1" customWidth="1"/>
    <col min="12820" max="12820" width="13.7109375" style="28" bestFit="1" customWidth="1"/>
    <col min="12821" max="13056" width="9.140625" style="28"/>
    <col min="13057" max="13057" width="10.7109375" style="28" bestFit="1" customWidth="1"/>
    <col min="13058" max="13058" width="9.7109375" style="28" bestFit="1" customWidth="1"/>
    <col min="13059" max="13059" width="10.7109375" style="28" bestFit="1" customWidth="1"/>
    <col min="13060" max="13060" width="12.7109375" style="28" bestFit="1" customWidth="1"/>
    <col min="13061" max="13061" width="13.7109375" style="28" bestFit="1" customWidth="1"/>
    <col min="13062" max="13062" width="10.7109375" style="28" bestFit="1" customWidth="1"/>
    <col min="13063" max="13063" width="12.7109375" style="28" bestFit="1" customWidth="1"/>
    <col min="13064" max="13064" width="13.7109375" style="28" bestFit="1" customWidth="1"/>
    <col min="13065" max="13065" width="10.7109375" style="28" bestFit="1" customWidth="1"/>
    <col min="13066" max="13066" width="12.7109375" style="28" bestFit="1" customWidth="1"/>
    <col min="13067" max="13067" width="13.7109375" style="28" bestFit="1" customWidth="1"/>
    <col min="13068" max="13068" width="10.7109375" style="28" bestFit="1" customWidth="1"/>
    <col min="13069" max="13069" width="12.7109375" style="28" bestFit="1" customWidth="1"/>
    <col min="13070" max="13070" width="13.7109375" style="28" bestFit="1" customWidth="1"/>
    <col min="13071" max="13071" width="10.7109375" style="28" bestFit="1" customWidth="1"/>
    <col min="13072" max="13072" width="12.7109375" style="28" bestFit="1" customWidth="1"/>
    <col min="13073" max="13073" width="13.7109375" style="28" bestFit="1" customWidth="1"/>
    <col min="13074" max="13074" width="10.7109375" style="28" bestFit="1" customWidth="1"/>
    <col min="13075" max="13075" width="12.7109375" style="28" bestFit="1" customWidth="1"/>
    <col min="13076" max="13076" width="13.7109375" style="28" bestFit="1" customWidth="1"/>
    <col min="13077" max="13312" width="9.140625" style="28"/>
    <col min="13313" max="13313" width="10.7109375" style="28" bestFit="1" customWidth="1"/>
    <col min="13314" max="13314" width="9.7109375" style="28" bestFit="1" customWidth="1"/>
    <col min="13315" max="13315" width="10.7109375" style="28" bestFit="1" customWidth="1"/>
    <col min="13316" max="13316" width="12.7109375" style="28" bestFit="1" customWidth="1"/>
    <col min="13317" max="13317" width="13.7109375" style="28" bestFit="1" customWidth="1"/>
    <col min="13318" max="13318" width="10.7109375" style="28" bestFit="1" customWidth="1"/>
    <col min="13319" max="13319" width="12.7109375" style="28" bestFit="1" customWidth="1"/>
    <col min="13320" max="13320" width="13.7109375" style="28" bestFit="1" customWidth="1"/>
    <col min="13321" max="13321" width="10.7109375" style="28" bestFit="1" customWidth="1"/>
    <col min="13322" max="13322" width="12.7109375" style="28" bestFit="1" customWidth="1"/>
    <col min="13323" max="13323" width="13.7109375" style="28" bestFit="1" customWidth="1"/>
    <col min="13324" max="13324" width="10.7109375" style="28" bestFit="1" customWidth="1"/>
    <col min="13325" max="13325" width="12.7109375" style="28" bestFit="1" customWidth="1"/>
    <col min="13326" max="13326" width="13.7109375" style="28" bestFit="1" customWidth="1"/>
    <col min="13327" max="13327" width="10.7109375" style="28" bestFit="1" customWidth="1"/>
    <col min="13328" max="13328" width="12.7109375" style="28" bestFit="1" customWidth="1"/>
    <col min="13329" max="13329" width="13.7109375" style="28" bestFit="1" customWidth="1"/>
    <col min="13330" max="13330" width="10.7109375" style="28" bestFit="1" customWidth="1"/>
    <col min="13331" max="13331" width="12.7109375" style="28" bestFit="1" customWidth="1"/>
    <col min="13332" max="13332" width="13.7109375" style="28" bestFit="1" customWidth="1"/>
    <col min="13333" max="13568" width="9.140625" style="28"/>
    <col min="13569" max="13569" width="10.7109375" style="28" bestFit="1" customWidth="1"/>
    <col min="13570" max="13570" width="9.7109375" style="28" bestFit="1" customWidth="1"/>
    <col min="13571" max="13571" width="10.7109375" style="28" bestFit="1" customWidth="1"/>
    <col min="13572" max="13572" width="12.7109375" style="28" bestFit="1" customWidth="1"/>
    <col min="13573" max="13573" width="13.7109375" style="28" bestFit="1" customWidth="1"/>
    <col min="13574" max="13574" width="10.7109375" style="28" bestFit="1" customWidth="1"/>
    <col min="13575" max="13575" width="12.7109375" style="28" bestFit="1" customWidth="1"/>
    <col min="13576" max="13576" width="13.7109375" style="28" bestFit="1" customWidth="1"/>
    <col min="13577" max="13577" width="10.7109375" style="28" bestFit="1" customWidth="1"/>
    <col min="13578" max="13578" width="12.7109375" style="28" bestFit="1" customWidth="1"/>
    <col min="13579" max="13579" width="13.7109375" style="28" bestFit="1" customWidth="1"/>
    <col min="13580" max="13580" width="10.7109375" style="28" bestFit="1" customWidth="1"/>
    <col min="13581" max="13581" width="12.7109375" style="28" bestFit="1" customWidth="1"/>
    <col min="13582" max="13582" width="13.7109375" style="28" bestFit="1" customWidth="1"/>
    <col min="13583" max="13583" width="10.7109375" style="28" bestFit="1" customWidth="1"/>
    <col min="13584" max="13584" width="12.7109375" style="28" bestFit="1" customWidth="1"/>
    <col min="13585" max="13585" width="13.7109375" style="28" bestFit="1" customWidth="1"/>
    <col min="13586" max="13586" width="10.7109375" style="28" bestFit="1" customWidth="1"/>
    <col min="13587" max="13587" width="12.7109375" style="28" bestFit="1" customWidth="1"/>
    <col min="13588" max="13588" width="13.7109375" style="28" bestFit="1" customWidth="1"/>
    <col min="13589" max="13824" width="9.140625" style="28"/>
    <col min="13825" max="13825" width="10.7109375" style="28" bestFit="1" customWidth="1"/>
    <col min="13826" max="13826" width="9.7109375" style="28" bestFit="1" customWidth="1"/>
    <col min="13827" max="13827" width="10.7109375" style="28" bestFit="1" customWidth="1"/>
    <col min="13828" max="13828" width="12.7109375" style="28" bestFit="1" customWidth="1"/>
    <col min="13829" max="13829" width="13.7109375" style="28" bestFit="1" customWidth="1"/>
    <col min="13830" max="13830" width="10.7109375" style="28" bestFit="1" customWidth="1"/>
    <col min="13831" max="13831" width="12.7109375" style="28" bestFit="1" customWidth="1"/>
    <col min="13832" max="13832" width="13.7109375" style="28" bestFit="1" customWidth="1"/>
    <col min="13833" max="13833" width="10.7109375" style="28" bestFit="1" customWidth="1"/>
    <col min="13834" max="13834" width="12.7109375" style="28" bestFit="1" customWidth="1"/>
    <col min="13835" max="13835" width="13.7109375" style="28" bestFit="1" customWidth="1"/>
    <col min="13836" max="13836" width="10.7109375" style="28" bestFit="1" customWidth="1"/>
    <col min="13837" max="13837" width="12.7109375" style="28" bestFit="1" customWidth="1"/>
    <col min="13838" max="13838" width="13.7109375" style="28" bestFit="1" customWidth="1"/>
    <col min="13839" max="13839" width="10.7109375" style="28" bestFit="1" customWidth="1"/>
    <col min="13840" max="13840" width="12.7109375" style="28" bestFit="1" customWidth="1"/>
    <col min="13841" max="13841" width="13.7109375" style="28" bestFit="1" customWidth="1"/>
    <col min="13842" max="13842" width="10.7109375" style="28" bestFit="1" customWidth="1"/>
    <col min="13843" max="13843" width="12.7109375" style="28" bestFit="1" customWidth="1"/>
    <col min="13844" max="13844" width="13.7109375" style="28" bestFit="1" customWidth="1"/>
    <col min="13845" max="14080" width="9.140625" style="28"/>
    <col min="14081" max="14081" width="10.7109375" style="28" bestFit="1" customWidth="1"/>
    <col min="14082" max="14082" width="9.7109375" style="28" bestFit="1" customWidth="1"/>
    <col min="14083" max="14083" width="10.7109375" style="28" bestFit="1" customWidth="1"/>
    <col min="14084" max="14084" width="12.7109375" style="28" bestFit="1" customWidth="1"/>
    <col min="14085" max="14085" width="13.7109375" style="28" bestFit="1" customWidth="1"/>
    <col min="14086" max="14086" width="10.7109375" style="28" bestFit="1" customWidth="1"/>
    <col min="14087" max="14087" width="12.7109375" style="28" bestFit="1" customWidth="1"/>
    <col min="14088" max="14088" width="13.7109375" style="28" bestFit="1" customWidth="1"/>
    <col min="14089" max="14089" width="10.7109375" style="28" bestFit="1" customWidth="1"/>
    <col min="14090" max="14090" width="12.7109375" style="28" bestFit="1" customWidth="1"/>
    <col min="14091" max="14091" width="13.7109375" style="28" bestFit="1" customWidth="1"/>
    <col min="14092" max="14092" width="10.7109375" style="28" bestFit="1" customWidth="1"/>
    <col min="14093" max="14093" width="12.7109375" style="28" bestFit="1" customWidth="1"/>
    <col min="14094" max="14094" width="13.7109375" style="28" bestFit="1" customWidth="1"/>
    <col min="14095" max="14095" width="10.7109375" style="28" bestFit="1" customWidth="1"/>
    <col min="14096" max="14096" width="12.7109375" style="28" bestFit="1" customWidth="1"/>
    <col min="14097" max="14097" width="13.7109375" style="28" bestFit="1" customWidth="1"/>
    <col min="14098" max="14098" width="10.7109375" style="28" bestFit="1" customWidth="1"/>
    <col min="14099" max="14099" width="12.7109375" style="28" bestFit="1" customWidth="1"/>
    <col min="14100" max="14100" width="13.7109375" style="28" bestFit="1" customWidth="1"/>
    <col min="14101" max="14336" width="9.140625" style="28"/>
    <col min="14337" max="14337" width="10.7109375" style="28" bestFit="1" customWidth="1"/>
    <col min="14338" max="14338" width="9.7109375" style="28" bestFit="1" customWidth="1"/>
    <col min="14339" max="14339" width="10.7109375" style="28" bestFit="1" customWidth="1"/>
    <col min="14340" max="14340" width="12.7109375" style="28" bestFit="1" customWidth="1"/>
    <col min="14341" max="14341" width="13.7109375" style="28" bestFit="1" customWidth="1"/>
    <col min="14342" max="14342" width="10.7109375" style="28" bestFit="1" customWidth="1"/>
    <col min="14343" max="14343" width="12.7109375" style="28" bestFit="1" customWidth="1"/>
    <col min="14344" max="14344" width="13.7109375" style="28" bestFit="1" customWidth="1"/>
    <col min="14345" max="14345" width="10.7109375" style="28" bestFit="1" customWidth="1"/>
    <col min="14346" max="14346" width="12.7109375" style="28" bestFit="1" customWidth="1"/>
    <col min="14347" max="14347" width="13.7109375" style="28" bestFit="1" customWidth="1"/>
    <col min="14348" max="14348" width="10.7109375" style="28" bestFit="1" customWidth="1"/>
    <col min="14349" max="14349" width="12.7109375" style="28" bestFit="1" customWidth="1"/>
    <col min="14350" max="14350" width="13.7109375" style="28" bestFit="1" customWidth="1"/>
    <col min="14351" max="14351" width="10.7109375" style="28" bestFit="1" customWidth="1"/>
    <col min="14352" max="14352" width="12.7109375" style="28" bestFit="1" customWidth="1"/>
    <col min="14353" max="14353" width="13.7109375" style="28" bestFit="1" customWidth="1"/>
    <col min="14354" max="14354" width="10.7109375" style="28" bestFit="1" customWidth="1"/>
    <col min="14355" max="14355" width="12.7109375" style="28" bestFit="1" customWidth="1"/>
    <col min="14356" max="14356" width="13.7109375" style="28" bestFit="1" customWidth="1"/>
    <col min="14357" max="14592" width="9.140625" style="28"/>
    <col min="14593" max="14593" width="10.7109375" style="28" bestFit="1" customWidth="1"/>
    <col min="14594" max="14594" width="9.7109375" style="28" bestFit="1" customWidth="1"/>
    <col min="14595" max="14595" width="10.7109375" style="28" bestFit="1" customWidth="1"/>
    <col min="14596" max="14596" width="12.7109375" style="28" bestFit="1" customWidth="1"/>
    <col min="14597" max="14597" width="13.7109375" style="28" bestFit="1" customWidth="1"/>
    <col min="14598" max="14598" width="10.7109375" style="28" bestFit="1" customWidth="1"/>
    <col min="14599" max="14599" width="12.7109375" style="28" bestFit="1" customWidth="1"/>
    <col min="14600" max="14600" width="13.7109375" style="28" bestFit="1" customWidth="1"/>
    <col min="14601" max="14601" width="10.7109375" style="28" bestFit="1" customWidth="1"/>
    <col min="14602" max="14602" width="12.7109375" style="28" bestFit="1" customWidth="1"/>
    <col min="14603" max="14603" width="13.7109375" style="28" bestFit="1" customWidth="1"/>
    <col min="14604" max="14604" width="10.7109375" style="28" bestFit="1" customWidth="1"/>
    <col min="14605" max="14605" width="12.7109375" style="28" bestFit="1" customWidth="1"/>
    <col min="14606" max="14606" width="13.7109375" style="28" bestFit="1" customWidth="1"/>
    <col min="14607" max="14607" width="10.7109375" style="28" bestFit="1" customWidth="1"/>
    <col min="14608" max="14608" width="12.7109375" style="28" bestFit="1" customWidth="1"/>
    <col min="14609" max="14609" width="13.7109375" style="28" bestFit="1" customWidth="1"/>
    <col min="14610" max="14610" width="10.7109375" style="28" bestFit="1" customWidth="1"/>
    <col min="14611" max="14611" width="12.7109375" style="28" bestFit="1" customWidth="1"/>
    <col min="14612" max="14612" width="13.7109375" style="28" bestFit="1" customWidth="1"/>
    <col min="14613" max="14848" width="9.140625" style="28"/>
    <col min="14849" max="14849" width="10.7109375" style="28" bestFit="1" customWidth="1"/>
    <col min="14850" max="14850" width="9.7109375" style="28" bestFit="1" customWidth="1"/>
    <col min="14851" max="14851" width="10.7109375" style="28" bestFit="1" customWidth="1"/>
    <col min="14852" max="14852" width="12.7109375" style="28" bestFit="1" customWidth="1"/>
    <col min="14853" max="14853" width="13.7109375" style="28" bestFit="1" customWidth="1"/>
    <col min="14854" max="14854" width="10.7109375" style="28" bestFit="1" customWidth="1"/>
    <col min="14855" max="14855" width="12.7109375" style="28" bestFit="1" customWidth="1"/>
    <col min="14856" max="14856" width="13.7109375" style="28" bestFit="1" customWidth="1"/>
    <col min="14857" max="14857" width="10.7109375" style="28" bestFit="1" customWidth="1"/>
    <col min="14858" max="14858" width="12.7109375" style="28" bestFit="1" customWidth="1"/>
    <col min="14859" max="14859" width="13.7109375" style="28" bestFit="1" customWidth="1"/>
    <col min="14860" max="14860" width="10.7109375" style="28" bestFit="1" customWidth="1"/>
    <col min="14861" max="14861" width="12.7109375" style="28" bestFit="1" customWidth="1"/>
    <col min="14862" max="14862" width="13.7109375" style="28" bestFit="1" customWidth="1"/>
    <col min="14863" max="14863" width="10.7109375" style="28" bestFit="1" customWidth="1"/>
    <col min="14864" max="14864" width="12.7109375" style="28" bestFit="1" customWidth="1"/>
    <col min="14865" max="14865" width="13.7109375" style="28" bestFit="1" customWidth="1"/>
    <col min="14866" max="14866" width="10.7109375" style="28" bestFit="1" customWidth="1"/>
    <col min="14867" max="14867" width="12.7109375" style="28" bestFit="1" customWidth="1"/>
    <col min="14868" max="14868" width="13.7109375" style="28" bestFit="1" customWidth="1"/>
    <col min="14869" max="15104" width="9.140625" style="28"/>
    <col min="15105" max="15105" width="10.7109375" style="28" bestFit="1" customWidth="1"/>
    <col min="15106" max="15106" width="9.7109375" style="28" bestFit="1" customWidth="1"/>
    <col min="15107" max="15107" width="10.7109375" style="28" bestFit="1" customWidth="1"/>
    <col min="15108" max="15108" width="12.7109375" style="28" bestFit="1" customWidth="1"/>
    <col min="15109" max="15109" width="13.7109375" style="28" bestFit="1" customWidth="1"/>
    <col min="15110" max="15110" width="10.7109375" style="28" bestFit="1" customWidth="1"/>
    <col min="15111" max="15111" width="12.7109375" style="28" bestFit="1" customWidth="1"/>
    <col min="15112" max="15112" width="13.7109375" style="28" bestFit="1" customWidth="1"/>
    <col min="15113" max="15113" width="10.7109375" style="28" bestFit="1" customWidth="1"/>
    <col min="15114" max="15114" width="12.7109375" style="28" bestFit="1" customWidth="1"/>
    <col min="15115" max="15115" width="13.7109375" style="28" bestFit="1" customWidth="1"/>
    <col min="15116" max="15116" width="10.7109375" style="28" bestFit="1" customWidth="1"/>
    <col min="15117" max="15117" width="12.7109375" style="28" bestFit="1" customWidth="1"/>
    <col min="15118" max="15118" width="13.7109375" style="28" bestFit="1" customWidth="1"/>
    <col min="15119" max="15119" width="10.7109375" style="28" bestFit="1" customWidth="1"/>
    <col min="15120" max="15120" width="12.7109375" style="28" bestFit="1" customWidth="1"/>
    <col min="15121" max="15121" width="13.7109375" style="28" bestFit="1" customWidth="1"/>
    <col min="15122" max="15122" width="10.7109375" style="28" bestFit="1" customWidth="1"/>
    <col min="15123" max="15123" width="12.7109375" style="28" bestFit="1" customWidth="1"/>
    <col min="15124" max="15124" width="13.7109375" style="28" bestFit="1" customWidth="1"/>
    <col min="15125" max="15360" width="9.140625" style="28"/>
    <col min="15361" max="15361" width="10.7109375" style="28" bestFit="1" customWidth="1"/>
    <col min="15362" max="15362" width="9.7109375" style="28" bestFit="1" customWidth="1"/>
    <col min="15363" max="15363" width="10.7109375" style="28" bestFit="1" customWidth="1"/>
    <col min="15364" max="15364" width="12.7109375" style="28" bestFit="1" customWidth="1"/>
    <col min="15365" max="15365" width="13.7109375" style="28" bestFit="1" customWidth="1"/>
    <col min="15366" max="15366" width="10.7109375" style="28" bestFit="1" customWidth="1"/>
    <col min="15367" max="15367" width="12.7109375" style="28" bestFit="1" customWidth="1"/>
    <col min="15368" max="15368" width="13.7109375" style="28" bestFit="1" customWidth="1"/>
    <col min="15369" max="15369" width="10.7109375" style="28" bestFit="1" customWidth="1"/>
    <col min="15370" max="15370" width="12.7109375" style="28" bestFit="1" customWidth="1"/>
    <col min="15371" max="15371" width="13.7109375" style="28" bestFit="1" customWidth="1"/>
    <col min="15372" max="15372" width="10.7109375" style="28" bestFit="1" customWidth="1"/>
    <col min="15373" max="15373" width="12.7109375" style="28" bestFit="1" customWidth="1"/>
    <col min="15374" max="15374" width="13.7109375" style="28" bestFit="1" customWidth="1"/>
    <col min="15375" max="15375" width="10.7109375" style="28" bestFit="1" customWidth="1"/>
    <col min="15376" max="15376" width="12.7109375" style="28" bestFit="1" customWidth="1"/>
    <col min="15377" max="15377" width="13.7109375" style="28" bestFit="1" customWidth="1"/>
    <col min="15378" max="15378" width="10.7109375" style="28" bestFit="1" customWidth="1"/>
    <col min="15379" max="15379" width="12.7109375" style="28" bestFit="1" customWidth="1"/>
    <col min="15380" max="15380" width="13.7109375" style="28" bestFit="1" customWidth="1"/>
    <col min="15381" max="15616" width="9.140625" style="28"/>
    <col min="15617" max="15617" width="10.7109375" style="28" bestFit="1" customWidth="1"/>
    <col min="15618" max="15618" width="9.7109375" style="28" bestFit="1" customWidth="1"/>
    <col min="15619" max="15619" width="10.7109375" style="28" bestFit="1" customWidth="1"/>
    <col min="15620" max="15620" width="12.7109375" style="28" bestFit="1" customWidth="1"/>
    <col min="15621" max="15621" width="13.7109375" style="28" bestFit="1" customWidth="1"/>
    <col min="15622" max="15622" width="10.7109375" style="28" bestFit="1" customWidth="1"/>
    <col min="15623" max="15623" width="12.7109375" style="28" bestFit="1" customWidth="1"/>
    <col min="15624" max="15624" width="13.7109375" style="28" bestFit="1" customWidth="1"/>
    <col min="15625" max="15625" width="10.7109375" style="28" bestFit="1" customWidth="1"/>
    <col min="15626" max="15626" width="12.7109375" style="28" bestFit="1" customWidth="1"/>
    <col min="15627" max="15627" width="13.7109375" style="28" bestFit="1" customWidth="1"/>
    <col min="15628" max="15628" width="10.7109375" style="28" bestFit="1" customWidth="1"/>
    <col min="15629" max="15629" width="12.7109375" style="28" bestFit="1" customWidth="1"/>
    <col min="15630" max="15630" width="13.7109375" style="28" bestFit="1" customWidth="1"/>
    <col min="15631" max="15631" width="10.7109375" style="28" bestFit="1" customWidth="1"/>
    <col min="15632" max="15632" width="12.7109375" style="28" bestFit="1" customWidth="1"/>
    <col min="15633" max="15633" width="13.7109375" style="28" bestFit="1" customWidth="1"/>
    <col min="15634" max="15634" width="10.7109375" style="28" bestFit="1" customWidth="1"/>
    <col min="15635" max="15635" width="12.7109375" style="28" bestFit="1" customWidth="1"/>
    <col min="15636" max="15636" width="13.7109375" style="28" bestFit="1" customWidth="1"/>
    <col min="15637" max="15872" width="9.140625" style="28"/>
    <col min="15873" max="15873" width="10.7109375" style="28" bestFit="1" customWidth="1"/>
    <col min="15874" max="15874" width="9.7109375" style="28" bestFit="1" customWidth="1"/>
    <col min="15875" max="15875" width="10.7109375" style="28" bestFit="1" customWidth="1"/>
    <col min="15876" max="15876" width="12.7109375" style="28" bestFit="1" customWidth="1"/>
    <col min="15877" max="15877" width="13.7109375" style="28" bestFit="1" customWidth="1"/>
    <col min="15878" max="15878" width="10.7109375" style="28" bestFit="1" customWidth="1"/>
    <col min="15879" max="15879" width="12.7109375" style="28" bestFit="1" customWidth="1"/>
    <col min="15880" max="15880" width="13.7109375" style="28" bestFit="1" customWidth="1"/>
    <col min="15881" max="15881" width="10.7109375" style="28" bestFit="1" customWidth="1"/>
    <col min="15882" max="15882" width="12.7109375" style="28" bestFit="1" customWidth="1"/>
    <col min="15883" max="15883" width="13.7109375" style="28" bestFit="1" customWidth="1"/>
    <col min="15884" max="15884" width="10.7109375" style="28" bestFit="1" customWidth="1"/>
    <col min="15885" max="15885" width="12.7109375" style="28" bestFit="1" customWidth="1"/>
    <col min="15886" max="15886" width="13.7109375" style="28" bestFit="1" customWidth="1"/>
    <col min="15887" max="15887" width="10.7109375" style="28" bestFit="1" customWidth="1"/>
    <col min="15888" max="15888" width="12.7109375" style="28" bestFit="1" customWidth="1"/>
    <col min="15889" max="15889" width="13.7109375" style="28" bestFit="1" customWidth="1"/>
    <col min="15890" max="15890" width="10.7109375" style="28" bestFit="1" customWidth="1"/>
    <col min="15891" max="15891" width="12.7109375" style="28" bestFit="1" customWidth="1"/>
    <col min="15892" max="15892" width="13.7109375" style="28" bestFit="1" customWidth="1"/>
    <col min="15893" max="16128" width="9.140625" style="28"/>
    <col min="16129" max="16129" width="10.7109375" style="28" bestFit="1" customWidth="1"/>
    <col min="16130" max="16130" width="9.7109375" style="28" bestFit="1" customWidth="1"/>
    <col min="16131" max="16131" width="10.7109375" style="28" bestFit="1" customWidth="1"/>
    <col min="16132" max="16132" width="12.7109375" style="28" bestFit="1" customWidth="1"/>
    <col min="16133" max="16133" width="13.7109375" style="28" bestFit="1" customWidth="1"/>
    <col min="16134" max="16134" width="10.7109375" style="28" bestFit="1" customWidth="1"/>
    <col min="16135" max="16135" width="12.7109375" style="28" bestFit="1" customWidth="1"/>
    <col min="16136" max="16136" width="13.7109375" style="28" bestFit="1" customWidth="1"/>
    <col min="16137" max="16137" width="10.7109375" style="28" bestFit="1" customWidth="1"/>
    <col min="16138" max="16138" width="12.7109375" style="28" bestFit="1" customWidth="1"/>
    <col min="16139" max="16139" width="13.7109375" style="28" bestFit="1" customWidth="1"/>
    <col min="16140" max="16140" width="10.7109375" style="28" bestFit="1" customWidth="1"/>
    <col min="16141" max="16141" width="12.7109375" style="28" bestFit="1" customWidth="1"/>
    <col min="16142" max="16142" width="13.7109375" style="28" bestFit="1" customWidth="1"/>
    <col min="16143" max="16143" width="10.7109375" style="28" bestFit="1" customWidth="1"/>
    <col min="16144" max="16144" width="12.7109375" style="28" bestFit="1" customWidth="1"/>
    <col min="16145" max="16145" width="13.7109375" style="28" bestFit="1" customWidth="1"/>
    <col min="16146" max="16146" width="10.7109375" style="28" bestFit="1" customWidth="1"/>
    <col min="16147" max="16147" width="12.7109375" style="28" bestFit="1" customWidth="1"/>
    <col min="16148" max="16148" width="13.7109375" style="28" bestFit="1" customWidth="1"/>
    <col min="16149" max="16384" width="9.140625" style="28"/>
  </cols>
  <sheetData>
    <row r="1" spans="1:20" ht="16.5" customHeight="1" x14ac:dyDescent="0.25">
      <c r="A1" s="119" t="s">
        <v>1884</v>
      </c>
      <c r="B1" s="119"/>
      <c r="C1" s="720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0" ht="14.25" customHeight="1" x14ac:dyDescent="0.2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1:20" ht="16.5" customHeight="1" x14ac:dyDescent="0.2">
      <c r="A3" s="1064" t="s">
        <v>0</v>
      </c>
      <c r="B3" s="1065" t="s">
        <v>379</v>
      </c>
      <c r="C3" s="1064" t="s">
        <v>494</v>
      </c>
      <c r="D3" s="1064"/>
      <c r="E3" s="1064"/>
      <c r="F3" s="1064"/>
      <c r="G3" s="1064"/>
      <c r="H3" s="1064"/>
    </row>
    <row r="4" spans="1:20" ht="16.5" customHeight="1" x14ac:dyDescent="0.2">
      <c r="A4" s="1064"/>
      <c r="B4" s="1065"/>
      <c r="C4" s="1064" t="s">
        <v>353</v>
      </c>
      <c r="D4" s="1064"/>
      <c r="E4" s="1064"/>
      <c r="F4" s="1058" t="s">
        <v>375</v>
      </c>
      <c r="G4" s="1058"/>
      <c r="H4" s="1058"/>
      <c r="O4" s="28" t="s">
        <v>338</v>
      </c>
    </row>
    <row r="5" spans="1:20" s="84" customFormat="1" ht="16.5" customHeight="1" x14ac:dyDescent="0.2">
      <c r="A5" s="1064"/>
      <c r="B5" s="1065"/>
      <c r="C5" s="288" t="s">
        <v>1025</v>
      </c>
      <c r="D5" s="288" t="s">
        <v>134</v>
      </c>
      <c r="E5" s="288" t="s">
        <v>46</v>
      </c>
      <c r="F5" s="288" t="s">
        <v>1025</v>
      </c>
      <c r="G5" s="288" t="s">
        <v>134</v>
      </c>
      <c r="H5" s="288" t="s">
        <v>46</v>
      </c>
      <c r="P5" s="84">
        <v>2017</v>
      </c>
      <c r="Q5" s="84">
        <v>2018</v>
      </c>
      <c r="R5" s="84">
        <v>2019</v>
      </c>
      <c r="S5" s="84">
        <v>2020</v>
      </c>
    </row>
    <row r="6" spans="1:20" s="25" customFormat="1" ht="12.75" customHeight="1" x14ac:dyDescent="0.2">
      <c r="A6" s="1059" t="s">
        <v>872</v>
      </c>
      <c r="B6" s="290" t="s">
        <v>1092</v>
      </c>
      <c r="C6" s="234">
        <v>2257</v>
      </c>
      <c r="D6" s="234">
        <v>1340</v>
      </c>
      <c r="E6" s="235">
        <v>3597</v>
      </c>
      <c r="F6" s="234">
        <v>4573</v>
      </c>
      <c r="G6" s="234">
        <v>3110</v>
      </c>
      <c r="H6" s="235">
        <v>7683</v>
      </c>
      <c r="O6" s="290" t="s">
        <v>1092</v>
      </c>
      <c r="P6" s="235">
        <v>7683</v>
      </c>
      <c r="Q6" s="237">
        <v>8379</v>
      </c>
      <c r="R6" s="237">
        <v>7866</v>
      </c>
      <c r="S6" s="237">
        <v>11984</v>
      </c>
    </row>
    <row r="7" spans="1:20" ht="12.75" customHeight="1" x14ac:dyDescent="0.2">
      <c r="A7" s="1059"/>
      <c r="B7" s="290" t="s">
        <v>1093</v>
      </c>
      <c r="C7" s="236">
        <v>2570</v>
      </c>
      <c r="D7" s="236">
        <v>1312</v>
      </c>
      <c r="E7" s="237">
        <v>3882</v>
      </c>
      <c r="F7" s="236">
        <v>5478</v>
      </c>
      <c r="G7" s="236">
        <v>3077</v>
      </c>
      <c r="H7" s="237">
        <v>8555</v>
      </c>
      <c r="O7" s="290" t="s">
        <v>1093</v>
      </c>
      <c r="P7" s="237">
        <v>8555</v>
      </c>
      <c r="Q7" s="237">
        <v>9622</v>
      </c>
      <c r="R7" s="237">
        <v>8791</v>
      </c>
      <c r="S7" s="237">
        <v>12580</v>
      </c>
    </row>
    <row r="8" spans="1:20" ht="12.75" customHeight="1" x14ac:dyDescent="0.2">
      <c r="A8" s="1059"/>
      <c r="B8" s="290" t="s">
        <v>106</v>
      </c>
      <c r="C8" s="236">
        <v>3088</v>
      </c>
      <c r="D8" s="236">
        <v>1383</v>
      </c>
      <c r="E8" s="237">
        <v>4471</v>
      </c>
      <c r="F8" s="236">
        <v>6962</v>
      </c>
      <c r="G8" s="236">
        <v>3825</v>
      </c>
      <c r="H8" s="237">
        <v>10787</v>
      </c>
      <c r="O8" s="290" t="s">
        <v>106</v>
      </c>
      <c r="P8" s="237">
        <v>10787</v>
      </c>
      <c r="Q8" s="237">
        <v>11595</v>
      </c>
      <c r="R8" s="237">
        <v>11004</v>
      </c>
      <c r="S8" s="237">
        <v>2305</v>
      </c>
    </row>
    <row r="9" spans="1:20" ht="12.75" customHeight="1" x14ac:dyDescent="0.2">
      <c r="A9" s="1059"/>
      <c r="B9" s="290" t="s">
        <v>107</v>
      </c>
      <c r="C9" s="236">
        <v>2955</v>
      </c>
      <c r="D9" s="236">
        <v>2485</v>
      </c>
      <c r="E9" s="237">
        <v>5440</v>
      </c>
      <c r="F9" s="236">
        <v>6962</v>
      </c>
      <c r="G9" s="236">
        <v>7075</v>
      </c>
      <c r="H9" s="237">
        <v>14037</v>
      </c>
      <c r="O9" s="290" t="s">
        <v>107</v>
      </c>
      <c r="P9" s="237">
        <v>14037</v>
      </c>
      <c r="Q9" s="237">
        <v>11642</v>
      </c>
      <c r="R9" s="237">
        <v>12398</v>
      </c>
      <c r="S9" s="237">
        <v>976</v>
      </c>
    </row>
    <row r="10" spans="1:20" ht="12.75" customHeight="1" x14ac:dyDescent="0.2">
      <c r="A10" s="1059"/>
      <c r="B10" s="290" t="s">
        <v>108</v>
      </c>
      <c r="C10" s="236">
        <v>3696</v>
      </c>
      <c r="D10" s="236">
        <v>2209</v>
      </c>
      <c r="E10" s="237">
        <v>5905</v>
      </c>
      <c r="F10" s="236">
        <v>7725</v>
      </c>
      <c r="G10" s="236">
        <v>5716</v>
      </c>
      <c r="H10" s="237">
        <v>13441</v>
      </c>
      <c r="O10" s="290" t="s">
        <v>108</v>
      </c>
      <c r="P10" s="237">
        <v>13441</v>
      </c>
      <c r="Q10" s="237">
        <v>12084</v>
      </c>
      <c r="R10" s="237">
        <v>13420</v>
      </c>
      <c r="S10" s="237">
        <v>3063</v>
      </c>
    </row>
    <row r="11" spans="1:20" ht="12.75" customHeight="1" x14ac:dyDescent="0.2">
      <c r="A11" s="1059"/>
      <c r="B11" s="290" t="s">
        <v>109</v>
      </c>
      <c r="C11" s="236">
        <v>3175</v>
      </c>
      <c r="D11" s="236">
        <v>2034</v>
      </c>
      <c r="E11" s="237">
        <v>5209</v>
      </c>
      <c r="F11" s="236">
        <v>6795</v>
      </c>
      <c r="G11" s="236">
        <v>5080</v>
      </c>
      <c r="H11" s="237">
        <v>11875</v>
      </c>
      <c r="O11" s="290" t="s">
        <v>109</v>
      </c>
      <c r="P11" s="237">
        <v>11875</v>
      </c>
      <c r="Q11" s="237">
        <v>12428</v>
      </c>
      <c r="R11" s="237">
        <v>12620</v>
      </c>
      <c r="S11" s="237">
        <v>4868</v>
      </c>
    </row>
    <row r="12" spans="1:20" ht="12.75" customHeight="1" x14ac:dyDescent="0.2">
      <c r="A12" s="1059"/>
      <c r="B12" s="290" t="s">
        <v>110</v>
      </c>
      <c r="C12" s="236">
        <v>2170</v>
      </c>
      <c r="D12" s="236">
        <v>1778</v>
      </c>
      <c r="E12" s="237">
        <v>3948</v>
      </c>
      <c r="F12" s="236">
        <v>5823</v>
      </c>
      <c r="G12" s="236">
        <v>6836</v>
      </c>
      <c r="H12" s="237">
        <v>12659</v>
      </c>
      <c r="O12" s="290" t="s">
        <v>110</v>
      </c>
      <c r="P12" s="237">
        <v>12659</v>
      </c>
      <c r="Q12" s="237">
        <v>11433</v>
      </c>
      <c r="R12" s="237">
        <v>10880</v>
      </c>
      <c r="S12" s="237">
        <v>6384</v>
      </c>
    </row>
    <row r="13" spans="1:20" ht="12.75" customHeight="1" x14ac:dyDescent="0.2">
      <c r="A13" s="1059"/>
      <c r="B13" s="290" t="s">
        <v>111</v>
      </c>
      <c r="C13" s="236">
        <v>1448</v>
      </c>
      <c r="D13" s="236">
        <v>1271</v>
      </c>
      <c r="E13" s="237">
        <v>2719</v>
      </c>
      <c r="F13" s="236">
        <v>4975</v>
      </c>
      <c r="G13" s="236">
        <v>5380</v>
      </c>
      <c r="H13" s="237">
        <v>10355</v>
      </c>
      <c r="O13" s="290" t="s">
        <v>111</v>
      </c>
      <c r="P13" s="237">
        <v>10355</v>
      </c>
      <c r="Q13" s="237">
        <v>10672</v>
      </c>
      <c r="R13" s="237">
        <v>8995</v>
      </c>
      <c r="S13" s="237">
        <v>8316</v>
      </c>
    </row>
    <row r="14" spans="1:20" ht="12.75" customHeight="1" x14ac:dyDescent="0.2">
      <c r="A14" s="1059"/>
      <c r="B14" s="290" t="s">
        <v>116</v>
      </c>
      <c r="C14" s="236">
        <v>3491</v>
      </c>
      <c r="D14" s="236">
        <v>2478</v>
      </c>
      <c r="E14" s="237">
        <v>5969</v>
      </c>
      <c r="F14" s="236">
        <v>7136</v>
      </c>
      <c r="G14" s="236">
        <v>6334</v>
      </c>
      <c r="H14" s="237">
        <v>13470</v>
      </c>
      <c r="O14" s="290" t="s">
        <v>116</v>
      </c>
      <c r="P14" s="237">
        <v>13470</v>
      </c>
      <c r="Q14" s="237">
        <v>13724</v>
      </c>
      <c r="R14" s="237">
        <v>11420</v>
      </c>
      <c r="S14" s="237">
        <v>8824</v>
      </c>
    </row>
    <row r="15" spans="1:20" ht="12.75" customHeight="1" x14ac:dyDescent="0.2">
      <c r="A15" s="1059"/>
      <c r="B15" s="290" t="s">
        <v>113</v>
      </c>
      <c r="C15" s="236">
        <v>3377</v>
      </c>
      <c r="D15" s="236">
        <v>1897</v>
      </c>
      <c r="E15" s="237">
        <v>5274</v>
      </c>
      <c r="F15" s="236">
        <v>7095</v>
      </c>
      <c r="G15" s="236">
        <v>6702</v>
      </c>
      <c r="H15" s="237">
        <v>13797</v>
      </c>
      <c r="O15" s="290" t="s">
        <v>113</v>
      </c>
      <c r="P15" s="237">
        <v>13797</v>
      </c>
      <c r="Q15" s="237">
        <v>15456</v>
      </c>
      <c r="R15" s="237">
        <v>14161</v>
      </c>
      <c r="S15" s="237">
        <v>8412</v>
      </c>
    </row>
    <row r="16" spans="1:20" ht="12.75" customHeight="1" x14ac:dyDescent="0.2">
      <c r="A16" s="1059"/>
      <c r="B16" s="290" t="s">
        <v>114</v>
      </c>
      <c r="C16" s="236">
        <v>3559</v>
      </c>
      <c r="D16" s="236">
        <v>1618</v>
      </c>
      <c r="E16" s="237">
        <v>5177</v>
      </c>
      <c r="F16" s="236">
        <v>7149</v>
      </c>
      <c r="G16" s="236">
        <v>4143</v>
      </c>
      <c r="H16" s="237">
        <v>11292</v>
      </c>
      <c r="O16" s="290" t="s">
        <v>114</v>
      </c>
      <c r="P16" s="237">
        <v>11292</v>
      </c>
      <c r="Q16" s="237">
        <v>10674</v>
      </c>
      <c r="R16" s="237">
        <v>13852</v>
      </c>
      <c r="S16" s="237">
        <v>5778</v>
      </c>
    </row>
    <row r="17" spans="1:19" ht="12.75" customHeight="1" x14ac:dyDescent="0.2">
      <c r="A17" s="1060"/>
      <c r="B17" s="290" t="s">
        <v>115</v>
      </c>
      <c r="C17" s="236">
        <v>2625</v>
      </c>
      <c r="D17" s="236">
        <v>1366</v>
      </c>
      <c r="E17" s="237">
        <v>3991</v>
      </c>
      <c r="F17" s="236">
        <v>5884</v>
      </c>
      <c r="G17" s="236">
        <v>3330</v>
      </c>
      <c r="H17" s="237">
        <v>9214</v>
      </c>
      <c r="O17" s="290" t="s">
        <v>115</v>
      </c>
      <c r="P17" s="237">
        <v>9214</v>
      </c>
      <c r="Q17" s="237">
        <v>7904</v>
      </c>
      <c r="R17" s="237">
        <v>12487</v>
      </c>
      <c r="S17" s="237">
        <v>4873</v>
      </c>
    </row>
    <row r="18" spans="1:19" s="31" customFormat="1" ht="12.75" customHeight="1" x14ac:dyDescent="0.2">
      <c r="A18" s="1061" t="s">
        <v>1026</v>
      </c>
      <c r="B18" s="1061"/>
      <c r="C18" s="237">
        <v>34411</v>
      </c>
      <c r="D18" s="237">
        <v>21171</v>
      </c>
      <c r="E18" s="237">
        <v>55582</v>
      </c>
      <c r="F18" s="237">
        <v>76557</v>
      </c>
      <c r="G18" s="237">
        <v>60608</v>
      </c>
      <c r="H18" s="237">
        <v>137165</v>
      </c>
    </row>
    <row r="19" spans="1:19" ht="12.75" customHeight="1" x14ac:dyDescent="0.2">
      <c r="A19" s="1062" t="s">
        <v>1027</v>
      </c>
      <c r="B19" s="290" t="s">
        <v>1092</v>
      </c>
      <c r="C19" s="236">
        <v>2783</v>
      </c>
      <c r="D19" s="236">
        <v>1373</v>
      </c>
      <c r="E19" s="237">
        <v>4156</v>
      </c>
      <c r="F19" s="236">
        <v>5402</v>
      </c>
      <c r="G19" s="236">
        <v>2977</v>
      </c>
      <c r="H19" s="237">
        <v>8379</v>
      </c>
      <c r="O19" s="28" t="s">
        <v>1673</v>
      </c>
    </row>
    <row r="20" spans="1:19" ht="12.75" customHeight="1" x14ac:dyDescent="0.2">
      <c r="A20" s="1059"/>
      <c r="B20" s="290" t="s">
        <v>1093</v>
      </c>
      <c r="C20" s="236">
        <v>3173</v>
      </c>
      <c r="D20" s="236">
        <v>1384</v>
      </c>
      <c r="E20" s="237">
        <v>4557</v>
      </c>
      <c r="F20" s="236">
        <v>6013</v>
      </c>
      <c r="G20" s="236">
        <v>3609</v>
      </c>
      <c r="H20" s="237">
        <v>9622</v>
      </c>
      <c r="O20" s="84"/>
      <c r="P20" s="84">
        <v>2017</v>
      </c>
      <c r="Q20" s="84">
        <v>2018</v>
      </c>
      <c r="R20" s="84">
        <v>2019</v>
      </c>
      <c r="S20" s="84">
        <v>2020</v>
      </c>
    </row>
    <row r="21" spans="1:19" ht="12.75" customHeight="1" x14ac:dyDescent="0.2">
      <c r="A21" s="1059"/>
      <c r="B21" s="290" t="s">
        <v>106</v>
      </c>
      <c r="C21" s="236">
        <v>3318</v>
      </c>
      <c r="D21" s="236">
        <v>1937</v>
      </c>
      <c r="E21" s="237">
        <v>5255</v>
      </c>
      <c r="F21" s="236">
        <v>6701</v>
      </c>
      <c r="G21" s="236">
        <v>4894</v>
      </c>
      <c r="H21" s="237">
        <v>11595</v>
      </c>
      <c r="O21" s="779" t="s">
        <v>1092</v>
      </c>
      <c r="P21" s="234">
        <v>4573</v>
      </c>
      <c r="Q21" s="236">
        <v>5402</v>
      </c>
      <c r="R21" s="236">
        <v>5326</v>
      </c>
      <c r="S21" s="236">
        <v>7168</v>
      </c>
    </row>
    <row r="22" spans="1:19" ht="12.75" customHeight="1" x14ac:dyDescent="0.2">
      <c r="A22" s="1059"/>
      <c r="B22" s="290" t="s">
        <v>107</v>
      </c>
      <c r="C22" s="236">
        <v>3013</v>
      </c>
      <c r="D22" s="236">
        <v>1981</v>
      </c>
      <c r="E22" s="237">
        <v>4994</v>
      </c>
      <c r="F22" s="236">
        <v>6266</v>
      </c>
      <c r="G22" s="236">
        <v>5376</v>
      </c>
      <c r="H22" s="237">
        <v>11642</v>
      </c>
      <c r="O22" s="779" t="s">
        <v>1093</v>
      </c>
      <c r="P22" s="236">
        <v>5478</v>
      </c>
      <c r="Q22" s="236">
        <v>6013</v>
      </c>
      <c r="R22" s="236">
        <v>5893</v>
      </c>
      <c r="S22" s="236">
        <v>8163</v>
      </c>
    </row>
    <row r="23" spans="1:19" ht="12.75" customHeight="1" x14ac:dyDescent="0.2">
      <c r="A23" s="1059"/>
      <c r="B23" s="290" t="s">
        <v>108</v>
      </c>
      <c r="C23" s="236">
        <v>3527</v>
      </c>
      <c r="D23" s="236">
        <v>2081</v>
      </c>
      <c r="E23" s="237">
        <v>5608</v>
      </c>
      <c r="F23" s="236">
        <v>7016</v>
      </c>
      <c r="G23" s="236">
        <v>5068</v>
      </c>
      <c r="H23" s="237">
        <v>12084</v>
      </c>
      <c r="O23" s="779" t="s">
        <v>106</v>
      </c>
      <c r="P23" s="236">
        <v>6962</v>
      </c>
      <c r="Q23" s="236">
        <v>6701</v>
      </c>
      <c r="R23" s="236">
        <v>7456</v>
      </c>
      <c r="S23" s="236">
        <v>1782</v>
      </c>
    </row>
    <row r="24" spans="1:19" ht="12.75" customHeight="1" x14ac:dyDescent="0.2">
      <c r="A24" s="1059"/>
      <c r="B24" s="290" t="s">
        <v>109</v>
      </c>
      <c r="C24" s="236">
        <v>2544</v>
      </c>
      <c r="D24" s="236">
        <v>2102</v>
      </c>
      <c r="E24" s="237">
        <v>4646</v>
      </c>
      <c r="F24" s="236">
        <v>5216</v>
      </c>
      <c r="G24" s="236">
        <v>7212</v>
      </c>
      <c r="H24" s="237">
        <v>12428</v>
      </c>
      <c r="O24" s="779" t="s">
        <v>107</v>
      </c>
      <c r="P24" s="236">
        <v>6962</v>
      </c>
      <c r="Q24" s="236">
        <v>6266</v>
      </c>
      <c r="R24" s="236">
        <v>5825</v>
      </c>
      <c r="S24" s="236">
        <v>891</v>
      </c>
    </row>
    <row r="25" spans="1:19" ht="12.75" customHeight="1" x14ac:dyDescent="0.2">
      <c r="A25" s="1059"/>
      <c r="B25" s="290" t="s">
        <v>110</v>
      </c>
      <c r="C25" s="236">
        <v>2615</v>
      </c>
      <c r="D25" s="236">
        <v>2321</v>
      </c>
      <c r="E25" s="237">
        <v>4936</v>
      </c>
      <c r="F25" s="236">
        <v>5263</v>
      </c>
      <c r="G25" s="236">
        <v>6170</v>
      </c>
      <c r="H25" s="237">
        <v>11433</v>
      </c>
      <c r="O25" s="779" t="s">
        <v>108</v>
      </c>
      <c r="P25" s="236">
        <v>7725</v>
      </c>
      <c r="Q25" s="236">
        <v>7016</v>
      </c>
      <c r="R25" s="236">
        <v>6135</v>
      </c>
      <c r="S25" s="236">
        <v>2730</v>
      </c>
    </row>
    <row r="26" spans="1:19" ht="12.75" customHeight="1" x14ac:dyDescent="0.2">
      <c r="A26" s="1059"/>
      <c r="B26" s="290" t="s">
        <v>111</v>
      </c>
      <c r="C26" s="236">
        <v>1888</v>
      </c>
      <c r="D26" s="236">
        <v>1835</v>
      </c>
      <c r="E26" s="237">
        <v>3723</v>
      </c>
      <c r="F26" s="236">
        <v>4663</v>
      </c>
      <c r="G26" s="236">
        <v>6009</v>
      </c>
      <c r="H26" s="237">
        <v>10672</v>
      </c>
      <c r="O26" s="779" t="s">
        <v>109</v>
      </c>
      <c r="P26" s="236">
        <v>6795</v>
      </c>
      <c r="Q26" s="236">
        <v>5216</v>
      </c>
      <c r="R26" s="236">
        <v>5343</v>
      </c>
      <c r="S26" s="236">
        <v>4173</v>
      </c>
    </row>
    <row r="27" spans="1:19" ht="12.75" customHeight="1" x14ac:dyDescent="0.2">
      <c r="A27" s="1059"/>
      <c r="B27" s="290" t="s">
        <v>116</v>
      </c>
      <c r="C27" s="236">
        <v>3728</v>
      </c>
      <c r="D27" s="236">
        <v>2254</v>
      </c>
      <c r="E27" s="237">
        <v>5982</v>
      </c>
      <c r="F27" s="236">
        <v>7853</v>
      </c>
      <c r="G27" s="236">
        <v>5871</v>
      </c>
      <c r="H27" s="237">
        <v>13724</v>
      </c>
      <c r="O27" s="779" t="s">
        <v>110</v>
      </c>
      <c r="P27" s="236">
        <v>5823</v>
      </c>
      <c r="Q27" s="236">
        <v>5263</v>
      </c>
      <c r="R27" s="236">
        <v>5115</v>
      </c>
      <c r="S27" s="236">
        <v>5040</v>
      </c>
    </row>
    <row r="28" spans="1:19" ht="12.75" customHeight="1" x14ac:dyDescent="0.2">
      <c r="A28" s="1059"/>
      <c r="B28" s="290" t="s">
        <v>113</v>
      </c>
      <c r="C28" s="236">
        <v>3442</v>
      </c>
      <c r="D28" s="236">
        <v>2288</v>
      </c>
      <c r="E28" s="237">
        <v>5730</v>
      </c>
      <c r="F28" s="236">
        <v>7687</v>
      </c>
      <c r="G28" s="236">
        <v>7769</v>
      </c>
      <c r="H28" s="237">
        <v>15456</v>
      </c>
      <c r="O28" s="779" t="s">
        <v>111</v>
      </c>
      <c r="P28" s="236">
        <v>4975</v>
      </c>
      <c r="Q28" s="236">
        <v>4663</v>
      </c>
      <c r="R28" s="236">
        <v>3838</v>
      </c>
      <c r="S28" s="236">
        <v>5690</v>
      </c>
    </row>
    <row r="29" spans="1:19" ht="12.75" customHeight="1" x14ac:dyDescent="0.2">
      <c r="A29" s="1059"/>
      <c r="B29" s="290" t="s">
        <v>114</v>
      </c>
      <c r="C29" s="236">
        <v>3548</v>
      </c>
      <c r="D29" s="236">
        <v>1354</v>
      </c>
      <c r="E29" s="237">
        <v>4902</v>
      </c>
      <c r="F29" s="236">
        <v>7330</v>
      </c>
      <c r="G29" s="236">
        <v>3344</v>
      </c>
      <c r="H29" s="237">
        <v>10674</v>
      </c>
      <c r="O29" s="779" t="s">
        <v>116</v>
      </c>
      <c r="P29" s="236">
        <v>7136</v>
      </c>
      <c r="Q29" s="236">
        <v>7853</v>
      </c>
      <c r="R29" s="236">
        <v>6914</v>
      </c>
      <c r="S29" s="236">
        <v>7261</v>
      </c>
    </row>
    <row r="30" spans="1:19" ht="12.75" customHeight="1" x14ac:dyDescent="0.2">
      <c r="A30" s="1060"/>
      <c r="B30" s="290" t="s">
        <v>115</v>
      </c>
      <c r="C30" s="236">
        <v>2693</v>
      </c>
      <c r="D30" s="236">
        <v>1056</v>
      </c>
      <c r="E30" s="237">
        <v>3749</v>
      </c>
      <c r="F30" s="236">
        <v>5440</v>
      </c>
      <c r="G30" s="236">
        <v>2464</v>
      </c>
      <c r="H30" s="237">
        <v>7904</v>
      </c>
      <c r="O30" s="779" t="s">
        <v>113</v>
      </c>
      <c r="P30" s="236">
        <v>7095</v>
      </c>
      <c r="Q30" s="236">
        <v>7687</v>
      </c>
      <c r="R30" s="236">
        <v>6548</v>
      </c>
      <c r="S30" s="236">
        <v>7370</v>
      </c>
    </row>
    <row r="31" spans="1:19" s="31" customFormat="1" ht="12.75" customHeight="1" x14ac:dyDescent="0.2">
      <c r="A31" s="1063" t="s">
        <v>1028</v>
      </c>
      <c r="B31" s="1063"/>
      <c r="C31" s="237">
        <v>36272</v>
      </c>
      <c r="D31" s="237">
        <v>21966</v>
      </c>
      <c r="E31" s="237">
        <v>58238</v>
      </c>
      <c r="F31" s="237">
        <v>74850</v>
      </c>
      <c r="G31" s="237">
        <v>60763</v>
      </c>
      <c r="H31" s="237">
        <v>135613</v>
      </c>
      <c r="O31" s="779" t="s">
        <v>114</v>
      </c>
      <c r="P31" s="236">
        <v>7149</v>
      </c>
      <c r="Q31" s="236">
        <v>7330</v>
      </c>
      <c r="R31" s="236">
        <v>7809</v>
      </c>
      <c r="S31" s="236">
        <v>5110</v>
      </c>
    </row>
    <row r="32" spans="1:19" ht="12.75" customHeight="1" x14ac:dyDescent="0.2">
      <c r="A32" s="1062" t="s">
        <v>1090</v>
      </c>
      <c r="B32" s="290" t="s">
        <v>1092</v>
      </c>
      <c r="C32" s="236">
        <v>2593</v>
      </c>
      <c r="D32" s="236">
        <v>1166</v>
      </c>
      <c r="E32" s="237">
        <v>3759</v>
      </c>
      <c r="F32" s="236">
        <v>5326</v>
      </c>
      <c r="G32" s="236">
        <v>2540</v>
      </c>
      <c r="H32" s="237">
        <v>7866</v>
      </c>
      <c r="O32" s="779" t="s">
        <v>115</v>
      </c>
      <c r="P32" s="236">
        <v>5884</v>
      </c>
      <c r="Q32" s="236">
        <v>5440</v>
      </c>
      <c r="R32" s="236">
        <v>7216</v>
      </c>
      <c r="S32" s="236">
        <v>4275</v>
      </c>
    </row>
    <row r="33" spans="1:8" ht="12.75" customHeight="1" x14ac:dyDescent="0.2">
      <c r="A33" s="1059" t="s">
        <v>919</v>
      </c>
      <c r="B33" s="290" t="s">
        <v>1093</v>
      </c>
      <c r="C33" s="236">
        <v>2980</v>
      </c>
      <c r="D33" s="236">
        <v>1157</v>
      </c>
      <c r="E33" s="237">
        <v>4137</v>
      </c>
      <c r="F33" s="236">
        <v>5893</v>
      </c>
      <c r="G33" s="236">
        <v>2898</v>
      </c>
      <c r="H33" s="237">
        <v>8791</v>
      </c>
    </row>
    <row r="34" spans="1:8" ht="12.75" customHeight="1" x14ac:dyDescent="0.2">
      <c r="A34" s="1059" t="s">
        <v>919</v>
      </c>
      <c r="B34" s="290" t="s">
        <v>106</v>
      </c>
      <c r="C34" s="236">
        <v>3785</v>
      </c>
      <c r="D34" s="236">
        <v>1446</v>
      </c>
      <c r="E34" s="237">
        <v>5231</v>
      </c>
      <c r="F34" s="236">
        <v>7456</v>
      </c>
      <c r="G34" s="236">
        <v>3548</v>
      </c>
      <c r="H34" s="237">
        <v>11004</v>
      </c>
    </row>
    <row r="35" spans="1:8" ht="12.75" customHeight="1" x14ac:dyDescent="0.2">
      <c r="A35" s="1059" t="s">
        <v>919</v>
      </c>
      <c r="B35" s="290" t="s">
        <v>107</v>
      </c>
      <c r="C35" s="236">
        <v>3034</v>
      </c>
      <c r="D35" s="236">
        <v>2086</v>
      </c>
      <c r="E35" s="237">
        <v>5120</v>
      </c>
      <c r="F35" s="236">
        <v>5825</v>
      </c>
      <c r="G35" s="236">
        <v>6573</v>
      </c>
      <c r="H35" s="237">
        <v>12398</v>
      </c>
    </row>
    <row r="36" spans="1:8" ht="12.75" customHeight="1" x14ac:dyDescent="0.2">
      <c r="A36" s="1059" t="s">
        <v>919</v>
      </c>
      <c r="B36" s="290" t="s">
        <v>108</v>
      </c>
      <c r="C36" s="236">
        <v>3101</v>
      </c>
      <c r="D36" s="236">
        <v>2140</v>
      </c>
      <c r="E36" s="237">
        <v>5241</v>
      </c>
      <c r="F36" s="236">
        <v>6135</v>
      </c>
      <c r="G36" s="236">
        <v>7285</v>
      </c>
      <c r="H36" s="237">
        <v>13420</v>
      </c>
    </row>
    <row r="37" spans="1:8" ht="12.75" customHeight="1" x14ac:dyDescent="0.2">
      <c r="A37" s="1059" t="s">
        <v>919</v>
      </c>
      <c r="B37" s="290" t="s">
        <v>109</v>
      </c>
      <c r="C37" s="236">
        <v>2676</v>
      </c>
      <c r="D37" s="236">
        <v>1864</v>
      </c>
      <c r="E37" s="237">
        <v>4540</v>
      </c>
      <c r="F37" s="236">
        <v>5343</v>
      </c>
      <c r="G37" s="236">
        <v>7277</v>
      </c>
      <c r="H37" s="237">
        <v>12620</v>
      </c>
    </row>
    <row r="38" spans="1:8" ht="12.75" customHeight="1" x14ac:dyDescent="0.2">
      <c r="A38" s="1059" t="s">
        <v>919</v>
      </c>
      <c r="B38" s="290" t="s">
        <v>110</v>
      </c>
      <c r="C38" s="236">
        <v>2618</v>
      </c>
      <c r="D38" s="236">
        <v>2128</v>
      </c>
      <c r="E38" s="237">
        <v>4746</v>
      </c>
      <c r="F38" s="236">
        <v>5115</v>
      </c>
      <c r="G38" s="236">
        <v>5765</v>
      </c>
      <c r="H38" s="237">
        <v>10880</v>
      </c>
    </row>
    <row r="39" spans="1:8" ht="12.75" customHeight="1" x14ac:dyDescent="0.2">
      <c r="A39" s="1059" t="s">
        <v>919</v>
      </c>
      <c r="B39" s="290" t="s">
        <v>111</v>
      </c>
      <c r="C39" s="236">
        <v>1687</v>
      </c>
      <c r="D39" s="236">
        <v>1800</v>
      </c>
      <c r="E39" s="237">
        <v>3487</v>
      </c>
      <c r="F39" s="236">
        <v>3838</v>
      </c>
      <c r="G39" s="236">
        <v>5157</v>
      </c>
      <c r="H39" s="237">
        <v>8995</v>
      </c>
    </row>
    <row r="40" spans="1:8" ht="12.75" customHeight="1" x14ac:dyDescent="0.2">
      <c r="A40" s="1059" t="s">
        <v>919</v>
      </c>
      <c r="B40" s="290" t="s">
        <v>116</v>
      </c>
      <c r="C40" s="236">
        <v>3607</v>
      </c>
      <c r="D40" s="236">
        <v>2008</v>
      </c>
      <c r="E40" s="237">
        <v>5615</v>
      </c>
      <c r="F40" s="236">
        <v>6914</v>
      </c>
      <c r="G40" s="236">
        <v>4506</v>
      </c>
      <c r="H40" s="237">
        <v>11420</v>
      </c>
    </row>
    <row r="41" spans="1:8" ht="12.75" customHeight="1" x14ac:dyDescent="0.2">
      <c r="A41" s="1059" t="s">
        <v>919</v>
      </c>
      <c r="B41" s="290" t="s">
        <v>113</v>
      </c>
      <c r="C41" s="236">
        <v>2924</v>
      </c>
      <c r="D41" s="236">
        <v>2036</v>
      </c>
      <c r="E41" s="237">
        <v>4960</v>
      </c>
      <c r="F41" s="236">
        <v>6548</v>
      </c>
      <c r="G41" s="236">
        <v>7613</v>
      </c>
      <c r="H41" s="237">
        <v>14161</v>
      </c>
    </row>
    <row r="42" spans="1:8" ht="12.75" customHeight="1" x14ac:dyDescent="0.2">
      <c r="A42" s="1059" t="s">
        <v>919</v>
      </c>
      <c r="B42" s="290" t="s">
        <v>114</v>
      </c>
      <c r="C42" s="236">
        <v>3374</v>
      </c>
      <c r="D42" s="236">
        <v>1348</v>
      </c>
      <c r="E42" s="237">
        <v>4722</v>
      </c>
      <c r="F42" s="236">
        <v>7809</v>
      </c>
      <c r="G42" s="236">
        <v>6043</v>
      </c>
      <c r="H42" s="237">
        <v>13852</v>
      </c>
    </row>
    <row r="43" spans="1:8" ht="12.75" customHeight="1" x14ac:dyDescent="0.2">
      <c r="A43" s="1060" t="s">
        <v>919</v>
      </c>
      <c r="B43" s="290" t="s">
        <v>115</v>
      </c>
      <c r="C43" s="236">
        <v>2738</v>
      </c>
      <c r="D43" s="236">
        <v>1214</v>
      </c>
      <c r="E43" s="237">
        <v>3952</v>
      </c>
      <c r="F43" s="236">
        <v>7216</v>
      </c>
      <c r="G43" s="236">
        <v>5271</v>
      </c>
      <c r="H43" s="237">
        <v>12487</v>
      </c>
    </row>
    <row r="44" spans="1:8" s="31" customFormat="1" ht="12.75" customHeight="1" x14ac:dyDescent="0.2">
      <c r="A44" s="1063" t="s">
        <v>1091</v>
      </c>
      <c r="B44" s="1063"/>
      <c r="C44" s="237">
        <f t="shared" ref="C44:H44" si="0">SUM(C32:C43)</f>
        <v>35117</v>
      </c>
      <c r="D44" s="237">
        <f t="shared" si="0"/>
        <v>20393</v>
      </c>
      <c r="E44" s="237">
        <f t="shared" si="0"/>
        <v>55510</v>
      </c>
      <c r="F44" s="237">
        <f t="shared" si="0"/>
        <v>73418</v>
      </c>
      <c r="G44" s="237">
        <f t="shared" si="0"/>
        <v>64476</v>
      </c>
      <c r="H44" s="237">
        <f t="shared" si="0"/>
        <v>137894</v>
      </c>
    </row>
    <row r="45" spans="1:8" ht="12.75" customHeight="1" x14ac:dyDescent="0.2">
      <c r="A45" s="1062" t="s">
        <v>1499</v>
      </c>
      <c r="B45" s="655" t="s">
        <v>1092</v>
      </c>
      <c r="C45" s="236">
        <v>2678</v>
      </c>
      <c r="D45" s="236">
        <v>1079</v>
      </c>
      <c r="E45" s="237">
        <v>3757</v>
      </c>
      <c r="F45" s="236">
        <v>7168</v>
      </c>
      <c r="G45" s="236">
        <v>4816</v>
      </c>
      <c r="H45" s="237">
        <v>11984</v>
      </c>
    </row>
    <row r="46" spans="1:8" ht="12.75" customHeight="1" x14ac:dyDescent="0.2">
      <c r="A46" s="1059"/>
      <c r="B46" s="655" t="s">
        <v>1093</v>
      </c>
      <c r="C46" s="236">
        <v>3081</v>
      </c>
      <c r="D46" s="236">
        <v>904</v>
      </c>
      <c r="E46" s="237">
        <v>3985</v>
      </c>
      <c r="F46" s="236">
        <v>8163</v>
      </c>
      <c r="G46" s="236">
        <v>4417</v>
      </c>
      <c r="H46" s="237">
        <v>12580</v>
      </c>
    </row>
    <row r="47" spans="1:8" ht="12.75" customHeight="1" x14ac:dyDescent="0.2">
      <c r="A47" s="1059"/>
      <c r="B47" s="655" t="s">
        <v>106</v>
      </c>
      <c r="C47" s="236">
        <v>475</v>
      </c>
      <c r="D47" s="236">
        <v>54</v>
      </c>
      <c r="E47" s="237">
        <v>529</v>
      </c>
      <c r="F47" s="236">
        <v>1782</v>
      </c>
      <c r="G47" s="236">
        <v>523</v>
      </c>
      <c r="H47" s="237">
        <v>2305</v>
      </c>
    </row>
    <row r="48" spans="1:8" ht="12.75" customHeight="1" x14ac:dyDescent="0.2">
      <c r="A48" s="1059"/>
      <c r="B48" s="655" t="s">
        <v>107</v>
      </c>
      <c r="C48" s="236">
        <v>119</v>
      </c>
      <c r="D48" s="236">
        <v>7</v>
      </c>
      <c r="E48" s="237">
        <v>126</v>
      </c>
      <c r="F48" s="236">
        <v>891</v>
      </c>
      <c r="G48" s="236">
        <v>85</v>
      </c>
      <c r="H48" s="237">
        <v>976</v>
      </c>
    </row>
    <row r="49" spans="1:13" ht="12.75" customHeight="1" x14ac:dyDescent="0.2">
      <c r="A49" s="1059"/>
      <c r="B49" s="655" t="s">
        <v>108</v>
      </c>
      <c r="C49" s="236">
        <v>670</v>
      </c>
      <c r="D49" s="236">
        <v>43</v>
      </c>
      <c r="E49" s="237">
        <v>713</v>
      </c>
      <c r="F49" s="236">
        <v>2730</v>
      </c>
      <c r="G49" s="236">
        <v>333</v>
      </c>
      <c r="H49" s="237">
        <v>3063</v>
      </c>
    </row>
    <row r="50" spans="1:13" ht="12.75" customHeight="1" x14ac:dyDescent="0.2">
      <c r="A50" s="1059"/>
      <c r="B50" s="655" t="s">
        <v>109</v>
      </c>
      <c r="C50" s="236">
        <v>1441</v>
      </c>
      <c r="D50" s="236">
        <v>198</v>
      </c>
      <c r="E50" s="237">
        <v>1639</v>
      </c>
      <c r="F50" s="236">
        <v>4173</v>
      </c>
      <c r="G50" s="236">
        <v>695</v>
      </c>
      <c r="H50" s="237">
        <v>4868</v>
      </c>
    </row>
    <row r="51" spans="1:13" ht="12.75" customHeight="1" x14ac:dyDescent="0.2">
      <c r="A51" s="1059"/>
      <c r="B51" s="655" t="s">
        <v>110</v>
      </c>
      <c r="C51" s="236">
        <v>1846</v>
      </c>
      <c r="D51" s="236">
        <v>490</v>
      </c>
      <c r="E51" s="237">
        <v>2336</v>
      </c>
      <c r="F51" s="236">
        <v>5040</v>
      </c>
      <c r="G51" s="236">
        <v>1344</v>
      </c>
      <c r="H51" s="237">
        <v>6384</v>
      </c>
    </row>
    <row r="52" spans="1:13" ht="12.75" customHeight="1" x14ac:dyDescent="0.2">
      <c r="A52" s="1059"/>
      <c r="B52" s="655" t="s">
        <v>111</v>
      </c>
      <c r="C52" s="236">
        <v>2121</v>
      </c>
      <c r="D52" s="236">
        <v>729</v>
      </c>
      <c r="E52" s="237">
        <v>2850</v>
      </c>
      <c r="F52" s="236">
        <v>5690</v>
      </c>
      <c r="G52" s="236">
        <v>2626</v>
      </c>
      <c r="H52" s="237">
        <v>8316</v>
      </c>
    </row>
    <row r="53" spans="1:13" ht="12.75" customHeight="1" x14ac:dyDescent="0.2">
      <c r="A53" s="1059"/>
      <c r="B53" s="655" t="s">
        <v>116</v>
      </c>
      <c r="C53" s="236">
        <v>2770</v>
      </c>
      <c r="D53" s="236">
        <v>578</v>
      </c>
      <c r="E53" s="237">
        <v>3348</v>
      </c>
      <c r="F53" s="236">
        <v>7261</v>
      </c>
      <c r="G53" s="236">
        <v>1563</v>
      </c>
      <c r="H53" s="237">
        <v>8824</v>
      </c>
    </row>
    <row r="54" spans="1:13" ht="12.75" customHeight="1" x14ac:dyDescent="0.2">
      <c r="A54" s="1059"/>
      <c r="B54" s="655" t="s">
        <v>113</v>
      </c>
      <c r="C54" s="236">
        <v>2696</v>
      </c>
      <c r="D54" s="236">
        <v>388</v>
      </c>
      <c r="E54" s="237">
        <v>3084</v>
      </c>
      <c r="F54" s="236">
        <v>7370</v>
      </c>
      <c r="G54" s="236">
        <v>1042</v>
      </c>
      <c r="H54" s="237">
        <v>8412</v>
      </c>
    </row>
    <row r="55" spans="1:13" ht="12.75" customHeight="1" x14ac:dyDescent="0.2">
      <c r="A55" s="1059"/>
      <c r="B55" s="655" t="s">
        <v>114</v>
      </c>
      <c r="C55" s="236">
        <v>1400</v>
      </c>
      <c r="D55" s="236">
        <v>155</v>
      </c>
      <c r="E55" s="237">
        <v>1555</v>
      </c>
      <c r="F55" s="236">
        <v>5110</v>
      </c>
      <c r="G55" s="236">
        <v>668</v>
      </c>
      <c r="H55" s="237">
        <v>5778</v>
      </c>
    </row>
    <row r="56" spans="1:13" ht="12.75" customHeight="1" x14ac:dyDescent="0.2">
      <c r="A56" s="1060"/>
      <c r="B56" s="655" t="s">
        <v>115</v>
      </c>
      <c r="C56" s="236">
        <v>1336</v>
      </c>
      <c r="D56" s="236">
        <v>168</v>
      </c>
      <c r="E56" s="237">
        <v>1504</v>
      </c>
      <c r="F56" s="236">
        <v>4275</v>
      </c>
      <c r="G56" s="236">
        <v>598</v>
      </c>
      <c r="H56" s="237">
        <v>4873</v>
      </c>
    </row>
    <row r="57" spans="1:13" s="31" customFormat="1" ht="12.75" customHeight="1" x14ac:dyDescent="0.2">
      <c r="A57" s="1063" t="s">
        <v>1500</v>
      </c>
      <c r="B57" s="1063"/>
      <c r="C57" s="237">
        <v>20633</v>
      </c>
      <c r="D57" s="237">
        <v>4793</v>
      </c>
      <c r="E57" s="237">
        <v>25426</v>
      </c>
      <c r="F57" s="237">
        <v>59653</v>
      </c>
      <c r="G57" s="237">
        <v>18710</v>
      </c>
      <c r="H57" s="237">
        <v>78363</v>
      </c>
    </row>
    <row r="58" spans="1:13" s="1" customFormat="1" ht="12.75" customHeight="1" x14ac:dyDescent="0.2">
      <c r="A58" s="124" t="s">
        <v>1029</v>
      </c>
      <c r="B58" s="22"/>
      <c r="C58" s="22"/>
      <c r="D58" s="22"/>
      <c r="E58" s="22"/>
      <c r="F58" s="22"/>
      <c r="G58" s="22"/>
      <c r="L58" s="22"/>
      <c r="M58" s="22"/>
    </row>
  </sheetData>
  <mergeCells count="13">
    <mergeCell ref="A45:A56"/>
    <mergeCell ref="A57:B57"/>
    <mergeCell ref="C4:E4"/>
    <mergeCell ref="A44:B44"/>
    <mergeCell ref="A32:A43"/>
    <mergeCell ref="F4:H4"/>
    <mergeCell ref="A6:A17"/>
    <mergeCell ref="A18:B18"/>
    <mergeCell ref="A19:A30"/>
    <mergeCell ref="A31:B31"/>
    <mergeCell ref="A3:A5"/>
    <mergeCell ref="B3:B5"/>
    <mergeCell ref="C3:H3"/>
  </mergeCells>
  <printOptions horizontalCentered="1"/>
  <pageMargins left="0.39370078740157483" right="0.39370078740157483" top="0.47244094488188981" bottom="0.47244094488188981" header="0.27559055118110237" footer="0.27559055118110237"/>
  <pageSetup paperSize="9" fitToHeight="3" orientation="portrait" useFirstPageNumber="1" r:id="rId1"/>
  <headerFooter differentOddEven="1" alignWithMargins="0"/>
  <rowBreaks count="1" manualBreakCount="1">
    <brk id="58" max="16383" man="1"/>
  </rowBreaks>
  <ignoredErrors>
    <ignoredError sqref="C44:H44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50"/>
  <sheetViews>
    <sheetView workbookViewId="0">
      <selection activeCell="A20" sqref="A20:G20"/>
    </sheetView>
  </sheetViews>
  <sheetFormatPr defaultColWidth="9.140625" defaultRowHeight="12.75" x14ac:dyDescent="0.2"/>
  <cols>
    <col min="1" max="1" width="16.28515625" style="1" customWidth="1"/>
    <col min="2" max="7" width="7.5703125" style="1" customWidth="1"/>
    <col min="8" max="10" width="8.28515625" style="1" customWidth="1"/>
    <col min="11" max="11" width="2.42578125" style="1" customWidth="1"/>
    <col min="12" max="16384" width="9.140625" style="1"/>
  </cols>
  <sheetData>
    <row r="1" spans="1:12" ht="28.5" customHeight="1" x14ac:dyDescent="0.25">
      <c r="A1" s="974" t="s">
        <v>1885</v>
      </c>
      <c r="B1" s="974"/>
      <c r="C1" s="974"/>
      <c r="D1" s="974"/>
      <c r="E1" s="974"/>
      <c r="F1" s="974"/>
      <c r="G1" s="974"/>
      <c r="H1" s="974"/>
      <c r="I1" s="974"/>
      <c r="J1" s="974"/>
    </row>
    <row r="2" spans="1:12" ht="15" x14ac:dyDescent="0.25">
      <c r="A2" s="560"/>
      <c r="L2" s="4" t="s">
        <v>1505</v>
      </c>
    </row>
    <row r="3" spans="1:12" s="232" customFormat="1" ht="30" customHeight="1" x14ac:dyDescent="0.2">
      <c r="A3" s="555" t="s">
        <v>352</v>
      </c>
      <c r="B3" s="555">
        <v>2015</v>
      </c>
      <c r="C3" s="555">
        <v>2016</v>
      </c>
      <c r="D3" s="555">
        <v>2017</v>
      </c>
      <c r="E3" s="555">
        <v>2018</v>
      </c>
      <c r="F3" s="555">
        <v>2019</v>
      </c>
      <c r="G3" s="652">
        <v>2020</v>
      </c>
      <c r="H3" s="555" t="s">
        <v>1501</v>
      </c>
      <c r="I3" s="555" t="s">
        <v>1502</v>
      </c>
      <c r="J3" s="555" t="s">
        <v>1503</v>
      </c>
    </row>
    <row r="4" spans="1:12" ht="13.5" customHeight="1" x14ac:dyDescent="0.2">
      <c r="A4" s="247" t="s">
        <v>201</v>
      </c>
      <c r="B4" s="74">
        <v>7155</v>
      </c>
      <c r="C4" s="74">
        <v>7617</v>
      </c>
      <c r="D4" s="74">
        <v>7765</v>
      </c>
      <c r="E4" s="74">
        <v>8244</v>
      </c>
      <c r="F4" s="74">
        <v>8060</v>
      </c>
      <c r="G4" s="74">
        <v>4750</v>
      </c>
      <c r="H4" s="74">
        <f>G4-F4</f>
        <v>-3310</v>
      </c>
      <c r="I4" s="70">
        <f t="shared" ref="I4:I23" si="0">(G4-F4)/F4*100</f>
        <v>-41.066997518610421</v>
      </c>
      <c r="J4" s="70">
        <f t="shared" ref="J4:J23" si="1">G4/G$24*100</f>
        <v>23.021373527843743</v>
      </c>
    </row>
    <row r="5" spans="1:12" ht="13.5" customHeight="1" x14ac:dyDescent="0.2">
      <c r="A5" s="138" t="s">
        <v>210</v>
      </c>
      <c r="B5" s="64">
        <v>3834</v>
      </c>
      <c r="C5" s="64">
        <v>4181</v>
      </c>
      <c r="D5" s="64">
        <v>4486</v>
      </c>
      <c r="E5" s="64">
        <v>4696</v>
      </c>
      <c r="F5" s="64">
        <v>4408</v>
      </c>
      <c r="G5" s="74">
        <v>3332</v>
      </c>
      <c r="H5" s="74">
        <f t="shared" ref="H5:H23" si="2">G5-F5</f>
        <v>-1076</v>
      </c>
      <c r="I5" s="70">
        <f t="shared" si="0"/>
        <v>-24.41016333938294</v>
      </c>
      <c r="J5" s="70">
        <f t="shared" si="1"/>
        <v>16.148887704163233</v>
      </c>
    </row>
    <row r="6" spans="1:12" ht="13.5" customHeight="1" x14ac:dyDescent="0.2">
      <c r="A6" s="138" t="s">
        <v>356</v>
      </c>
      <c r="B6" s="64">
        <v>2827</v>
      </c>
      <c r="C6" s="64">
        <v>2959</v>
      </c>
      <c r="D6" s="64">
        <v>3119</v>
      </c>
      <c r="E6" s="64">
        <v>3307</v>
      </c>
      <c r="F6" s="64">
        <v>3455</v>
      </c>
      <c r="G6" s="74">
        <v>2287</v>
      </c>
      <c r="H6" s="74">
        <f t="shared" si="2"/>
        <v>-1168</v>
      </c>
      <c r="I6" s="70">
        <f t="shared" si="0"/>
        <v>-33.806078147612155</v>
      </c>
      <c r="J6" s="70">
        <f t="shared" si="1"/>
        <v>11.08418552803761</v>
      </c>
    </row>
    <row r="7" spans="1:12" ht="13.5" customHeight="1" x14ac:dyDescent="0.2">
      <c r="A7" s="138" t="s">
        <v>199</v>
      </c>
      <c r="B7" s="64">
        <v>2729</v>
      </c>
      <c r="C7" s="64">
        <v>2925</v>
      </c>
      <c r="D7" s="64">
        <v>3081</v>
      </c>
      <c r="E7" s="64">
        <v>3367</v>
      </c>
      <c r="F7" s="64">
        <v>3314</v>
      </c>
      <c r="G7" s="74">
        <v>2054</v>
      </c>
      <c r="H7" s="74">
        <f t="shared" si="2"/>
        <v>-1260</v>
      </c>
      <c r="I7" s="70">
        <f t="shared" si="0"/>
        <v>-38.020519010259505</v>
      </c>
      <c r="J7" s="70">
        <f t="shared" si="1"/>
        <v>9.9549265739349586</v>
      </c>
    </row>
    <row r="8" spans="1:12" ht="13.5" customHeight="1" x14ac:dyDescent="0.2">
      <c r="A8" s="138" t="s">
        <v>200</v>
      </c>
      <c r="B8" s="64">
        <v>2423</v>
      </c>
      <c r="C8" s="64">
        <v>2617</v>
      </c>
      <c r="D8" s="64">
        <v>3040</v>
      </c>
      <c r="E8" s="64">
        <v>3030</v>
      </c>
      <c r="F8" s="64">
        <v>3016</v>
      </c>
      <c r="G8" s="74">
        <v>1430</v>
      </c>
      <c r="H8" s="74">
        <f t="shared" si="2"/>
        <v>-1586</v>
      </c>
      <c r="I8" s="70">
        <f t="shared" si="0"/>
        <v>-52.586206896551722</v>
      </c>
      <c r="J8" s="70">
        <f t="shared" si="1"/>
        <v>6.9306450831192743</v>
      </c>
    </row>
    <row r="9" spans="1:12" ht="13.5" customHeight="1" x14ac:dyDescent="0.2">
      <c r="A9" s="138" t="s">
        <v>204</v>
      </c>
      <c r="B9" s="64">
        <v>2237</v>
      </c>
      <c r="C9" s="64">
        <v>2369</v>
      </c>
      <c r="D9" s="64">
        <v>2285</v>
      </c>
      <c r="E9" s="64">
        <v>2156</v>
      </c>
      <c r="F9" s="64">
        <v>2313</v>
      </c>
      <c r="G9" s="74">
        <v>1154</v>
      </c>
      <c r="H9" s="74">
        <f t="shared" si="2"/>
        <v>-1159</v>
      </c>
      <c r="I9" s="70">
        <f t="shared" si="0"/>
        <v>-50.108084738434933</v>
      </c>
      <c r="J9" s="70">
        <f t="shared" si="1"/>
        <v>5.5929821160277227</v>
      </c>
    </row>
    <row r="10" spans="1:12" ht="13.5" customHeight="1" x14ac:dyDescent="0.2">
      <c r="A10" s="138" t="s">
        <v>198</v>
      </c>
      <c r="B10" s="64">
        <v>1325</v>
      </c>
      <c r="C10" s="64">
        <v>1488</v>
      </c>
      <c r="D10" s="64">
        <v>1614</v>
      </c>
      <c r="E10" s="64">
        <v>1872</v>
      </c>
      <c r="F10" s="64">
        <v>1554</v>
      </c>
      <c r="G10" s="74">
        <v>1055</v>
      </c>
      <c r="H10" s="74">
        <f t="shared" si="2"/>
        <v>-499</v>
      </c>
      <c r="I10" s="70">
        <f t="shared" si="0"/>
        <v>-32.110682110682106</v>
      </c>
      <c r="J10" s="70">
        <f t="shared" si="1"/>
        <v>5.1131682256579269</v>
      </c>
    </row>
    <row r="11" spans="1:12" ht="13.5" customHeight="1" x14ac:dyDescent="0.2">
      <c r="A11" s="138" t="s">
        <v>208</v>
      </c>
      <c r="B11" s="64">
        <v>1645</v>
      </c>
      <c r="C11" s="64">
        <v>1666</v>
      </c>
      <c r="D11" s="64">
        <v>1782</v>
      </c>
      <c r="E11" s="64">
        <v>1753</v>
      </c>
      <c r="F11" s="64">
        <v>1822</v>
      </c>
      <c r="G11" s="74">
        <v>943</v>
      </c>
      <c r="H11" s="74">
        <f t="shared" si="2"/>
        <v>-879</v>
      </c>
      <c r="I11" s="70">
        <f t="shared" si="0"/>
        <v>-48.243688254665201</v>
      </c>
      <c r="J11" s="70">
        <f t="shared" si="1"/>
        <v>4.5703484708961373</v>
      </c>
    </row>
    <row r="12" spans="1:12" ht="13.5" customHeight="1" x14ac:dyDescent="0.2">
      <c r="A12" s="138" t="s">
        <v>207</v>
      </c>
      <c r="B12" s="64">
        <v>1212</v>
      </c>
      <c r="C12" s="64">
        <v>1327</v>
      </c>
      <c r="D12" s="64">
        <v>1346</v>
      </c>
      <c r="E12" s="64">
        <v>1577</v>
      </c>
      <c r="F12" s="64">
        <v>1313</v>
      </c>
      <c r="G12" s="74">
        <v>746</v>
      </c>
      <c r="H12" s="74">
        <f t="shared" si="2"/>
        <v>-567</v>
      </c>
      <c r="I12" s="70">
        <f t="shared" si="0"/>
        <v>-43.183549124143184</v>
      </c>
      <c r="J12" s="70">
        <f t="shared" si="1"/>
        <v>3.6155672951097757</v>
      </c>
    </row>
    <row r="13" spans="1:12" ht="13.5" customHeight="1" x14ac:dyDescent="0.2">
      <c r="A13" s="138" t="s">
        <v>205</v>
      </c>
      <c r="B13" s="64">
        <v>1095</v>
      </c>
      <c r="C13" s="64">
        <v>1179</v>
      </c>
      <c r="D13" s="64">
        <v>1470</v>
      </c>
      <c r="E13" s="64">
        <v>1509</v>
      </c>
      <c r="F13" s="64">
        <v>1266</v>
      </c>
      <c r="G13" s="74">
        <v>579</v>
      </c>
      <c r="H13" s="74">
        <f t="shared" si="2"/>
        <v>-687</v>
      </c>
      <c r="I13" s="70">
        <f t="shared" si="0"/>
        <v>-54.265402843601898</v>
      </c>
      <c r="J13" s="70">
        <f t="shared" si="1"/>
        <v>2.8061842679203219</v>
      </c>
    </row>
    <row r="14" spans="1:12" ht="13.5" customHeight="1" x14ac:dyDescent="0.2">
      <c r="A14" s="138" t="s">
        <v>202</v>
      </c>
      <c r="B14" s="54">
        <v>854</v>
      </c>
      <c r="C14" s="54">
        <v>708</v>
      </c>
      <c r="D14" s="64">
        <v>897</v>
      </c>
      <c r="E14" s="64">
        <v>952</v>
      </c>
      <c r="F14" s="64">
        <v>1075</v>
      </c>
      <c r="G14" s="74">
        <v>485</v>
      </c>
      <c r="H14" s="74">
        <f t="shared" si="2"/>
        <v>-590</v>
      </c>
      <c r="I14" s="70">
        <f t="shared" si="0"/>
        <v>-54.883720930232563</v>
      </c>
      <c r="J14" s="70">
        <f t="shared" si="1"/>
        <v>2.3506034023166773</v>
      </c>
    </row>
    <row r="15" spans="1:12" ht="13.5" customHeight="1" x14ac:dyDescent="0.2">
      <c r="A15" s="138" t="s">
        <v>355</v>
      </c>
      <c r="B15" s="54">
        <v>755</v>
      </c>
      <c r="C15" s="54">
        <v>731</v>
      </c>
      <c r="D15" s="64">
        <v>691</v>
      </c>
      <c r="E15" s="64">
        <v>885</v>
      </c>
      <c r="F15" s="64">
        <v>805</v>
      </c>
      <c r="G15" s="74">
        <v>431</v>
      </c>
      <c r="H15" s="74">
        <f t="shared" si="2"/>
        <v>-374</v>
      </c>
      <c r="I15" s="70">
        <f t="shared" si="0"/>
        <v>-46.45962732919255</v>
      </c>
      <c r="J15" s="70">
        <f t="shared" si="1"/>
        <v>2.0888867348422431</v>
      </c>
    </row>
    <row r="16" spans="1:12" ht="13.5" customHeight="1" x14ac:dyDescent="0.2">
      <c r="A16" s="138" t="s">
        <v>209</v>
      </c>
      <c r="B16" s="54">
        <v>367</v>
      </c>
      <c r="C16" s="54">
        <v>410</v>
      </c>
      <c r="D16" s="54">
        <v>423</v>
      </c>
      <c r="E16" s="54">
        <v>403</v>
      </c>
      <c r="F16" s="54">
        <v>447</v>
      </c>
      <c r="G16" s="53">
        <v>382</v>
      </c>
      <c r="H16" s="53">
        <f t="shared" si="2"/>
        <v>-65</v>
      </c>
      <c r="I16" s="70">
        <f t="shared" si="0"/>
        <v>-14.541387024608502</v>
      </c>
      <c r="J16" s="70">
        <f t="shared" si="1"/>
        <v>1.8514030921339604</v>
      </c>
    </row>
    <row r="17" spans="1:14" ht="13.5" customHeight="1" x14ac:dyDescent="0.2">
      <c r="A17" s="138" t="s">
        <v>195</v>
      </c>
      <c r="B17" s="54">
        <v>459</v>
      </c>
      <c r="C17" s="54">
        <v>446</v>
      </c>
      <c r="D17" s="54">
        <v>511</v>
      </c>
      <c r="E17" s="54">
        <v>548</v>
      </c>
      <c r="F17" s="54">
        <v>487</v>
      </c>
      <c r="G17" s="53">
        <v>261</v>
      </c>
      <c r="H17" s="53">
        <f t="shared" si="2"/>
        <v>-226</v>
      </c>
      <c r="I17" s="70">
        <f t="shared" si="0"/>
        <v>-46.406570841889113</v>
      </c>
      <c r="J17" s="70">
        <f t="shared" si="1"/>
        <v>1.2649638927930984</v>
      </c>
    </row>
    <row r="18" spans="1:14" ht="13.5" customHeight="1" x14ac:dyDescent="0.2">
      <c r="A18" s="138" t="s">
        <v>357</v>
      </c>
      <c r="B18" s="54">
        <v>636</v>
      </c>
      <c r="C18" s="54">
        <v>571</v>
      </c>
      <c r="D18" s="64">
        <v>683</v>
      </c>
      <c r="E18" s="64">
        <v>615</v>
      </c>
      <c r="F18" s="64">
        <v>684</v>
      </c>
      <c r="G18" s="74">
        <v>244</v>
      </c>
      <c r="H18" s="74">
        <f t="shared" si="2"/>
        <v>-440</v>
      </c>
      <c r="I18" s="70">
        <f t="shared" si="0"/>
        <v>-64.327485380116954</v>
      </c>
      <c r="J18" s="70">
        <f t="shared" si="1"/>
        <v>1.1825716085881839</v>
      </c>
    </row>
    <row r="19" spans="1:14" ht="13.5" customHeight="1" x14ac:dyDescent="0.2">
      <c r="A19" s="138" t="s">
        <v>197</v>
      </c>
      <c r="B19" s="54">
        <v>351</v>
      </c>
      <c r="C19" s="54">
        <v>331</v>
      </c>
      <c r="D19" s="54">
        <v>507</v>
      </c>
      <c r="E19" s="54">
        <v>589</v>
      </c>
      <c r="F19" s="54">
        <v>428</v>
      </c>
      <c r="G19" s="53">
        <v>196</v>
      </c>
      <c r="H19" s="53">
        <f t="shared" si="2"/>
        <v>-232</v>
      </c>
      <c r="I19" s="70">
        <f t="shared" si="0"/>
        <v>-54.205607476635507</v>
      </c>
      <c r="J19" s="70">
        <f t="shared" si="1"/>
        <v>0.94993457083313126</v>
      </c>
    </row>
    <row r="20" spans="1:14" ht="13.5" customHeight="1" x14ac:dyDescent="0.2">
      <c r="A20" s="138" t="s">
        <v>206</v>
      </c>
      <c r="B20" s="54">
        <v>326</v>
      </c>
      <c r="C20" s="54">
        <v>377</v>
      </c>
      <c r="D20" s="54">
        <v>384</v>
      </c>
      <c r="E20" s="54">
        <v>415</v>
      </c>
      <c r="F20" s="54">
        <v>371</v>
      </c>
      <c r="G20" s="53">
        <v>155</v>
      </c>
      <c r="H20" s="53">
        <f t="shared" si="2"/>
        <v>-216</v>
      </c>
      <c r="I20" s="70">
        <f t="shared" si="0"/>
        <v>-58.22102425876011</v>
      </c>
      <c r="J20" s="70">
        <f t="shared" si="1"/>
        <v>0.75122376775069066</v>
      </c>
    </row>
    <row r="21" spans="1:14" ht="13.5" customHeight="1" x14ac:dyDescent="0.2">
      <c r="A21" s="138" t="s">
        <v>196</v>
      </c>
      <c r="B21" s="54">
        <v>151</v>
      </c>
      <c r="C21" s="54">
        <v>118</v>
      </c>
      <c r="D21" s="54">
        <v>208</v>
      </c>
      <c r="E21" s="54">
        <v>213</v>
      </c>
      <c r="F21" s="54">
        <v>164</v>
      </c>
      <c r="G21" s="53">
        <v>81</v>
      </c>
      <c r="H21" s="53">
        <f t="shared" si="2"/>
        <v>-83</v>
      </c>
      <c r="I21" s="70">
        <f t="shared" si="0"/>
        <v>-50.609756097560975</v>
      </c>
      <c r="J21" s="70">
        <f t="shared" si="1"/>
        <v>0.39257500121165123</v>
      </c>
    </row>
    <row r="22" spans="1:14" ht="13.5" customHeight="1" x14ac:dyDescent="0.2">
      <c r="A22" s="138" t="s">
        <v>203</v>
      </c>
      <c r="B22" s="54">
        <v>86</v>
      </c>
      <c r="C22" s="54">
        <v>48</v>
      </c>
      <c r="D22" s="54">
        <v>89</v>
      </c>
      <c r="E22" s="54">
        <v>104</v>
      </c>
      <c r="F22" s="54">
        <v>85</v>
      </c>
      <c r="G22" s="53">
        <v>40</v>
      </c>
      <c r="H22" s="53">
        <f>G22-F22</f>
        <v>-45</v>
      </c>
      <c r="I22" s="70">
        <f t="shared" si="0"/>
        <v>-52.941176470588239</v>
      </c>
      <c r="J22" s="70">
        <f t="shared" si="1"/>
        <v>0.19386419812921049</v>
      </c>
    </row>
    <row r="23" spans="1:14" ht="13.5" customHeight="1" x14ac:dyDescent="0.2">
      <c r="A23" s="138" t="s">
        <v>354</v>
      </c>
      <c r="B23" s="54">
        <v>48</v>
      </c>
      <c r="C23" s="54">
        <v>62</v>
      </c>
      <c r="D23" s="54">
        <v>30</v>
      </c>
      <c r="E23" s="54">
        <v>37</v>
      </c>
      <c r="F23" s="54">
        <v>50</v>
      </c>
      <c r="G23" s="53">
        <v>28</v>
      </c>
      <c r="H23" s="53">
        <f t="shared" si="2"/>
        <v>-22</v>
      </c>
      <c r="I23" s="70">
        <f t="shared" si="0"/>
        <v>-44</v>
      </c>
      <c r="J23" s="70">
        <f t="shared" si="1"/>
        <v>0.13570493869044734</v>
      </c>
    </row>
    <row r="24" spans="1:14" s="9" customFormat="1" ht="13.5" customHeight="1" x14ac:dyDescent="0.25">
      <c r="A24" s="230" t="s">
        <v>46</v>
      </c>
      <c r="B24" s="65">
        <v>30515</v>
      </c>
      <c r="C24" s="65">
        <v>32130</v>
      </c>
      <c r="D24" s="65">
        <f>SUM(D4:D23)</f>
        <v>34411</v>
      </c>
      <c r="E24" s="65">
        <f>SUM(E4:E23)</f>
        <v>36272</v>
      </c>
      <c r="F24" s="65">
        <f>SUM(F4:F23)</f>
        <v>35117</v>
      </c>
      <c r="G24" s="65">
        <f>SUM(G4:G23)</f>
        <v>20633</v>
      </c>
      <c r="H24" s="65">
        <f t="shared" ref="H24" si="3">G24-F24</f>
        <v>-14484</v>
      </c>
      <c r="I24" s="295">
        <f t="shared" ref="I24" si="4">(G24-F24)/F24*100</f>
        <v>-41.244981063302674</v>
      </c>
      <c r="J24" s="295">
        <f t="shared" ref="J24" si="5">G24/G$24*100</f>
        <v>100</v>
      </c>
      <c r="L24" s="4" t="s">
        <v>1504</v>
      </c>
    </row>
    <row r="25" spans="1:14" x14ac:dyDescent="0.2">
      <c r="N25" s="11"/>
    </row>
    <row r="26" spans="1:14" ht="28.5" customHeight="1" x14ac:dyDescent="0.25">
      <c r="A26" s="974" t="s">
        <v>1886</v>
      </c>
      <c r="B26" s="974"/>
      <c r="C26" s="974"/>
      <c r="D26" s="974"/>
      <c r="E26" s="974"/>
      <c r="F26" s="974"/>
      <c r="G26" s="974"/>
      <c r="H26" s="974"/>
      <c r="I26" s="974"/>
      <c r="J26" s="974"/>
    </row>
    <row r="27" spans="1:14" ht="13.5" customHeight="1" x14ac:dyDescent="0.2">
      <c r="A27" s="9"/>
    </row>
    <row r="28" spans="1:14" ht="25.5" x14ac:dyDescent="0.2">
      <c r="A28" s="555" t="s">
        <v>352</v>
      </c>
      <c r="B28" s="555">
        <v>2015</v>
      </c>
      <c r="C28" s="555">
        <v>2016</v>
      </c>
      <c r="D28" s="555">
        <v>2017</v>
      </c>
      <c r="E28" s="555">
        <v>2018</v>
      </c>
      <c r="F28" s="555">
        <v>2019</v>
      </c>
      <c r="G28" s="652">
        <v>2020</v>
      </c>
      <c r="H28" s="555" t="s">
        <v>1501</v>
      </c>
      <c r="I28" s="555" t="s">
        <v>1502</v>
      </c>
      <c r="J28" s="555" t="s">
        <v>1503</v>
      </c>
    </row>
    <row r="29" spans="1:14" ht="13.5" customHeight="1" x14ac:dyDescent="0.2">
      <c r="A29" s="247" t="s">
        <v>201</v>
      </c>
      <c r="B29" s="74">
        <v>12473</v>
      </c>
      <c r="C29" s="74">
        <v>13182</v>
      </c>
      <c r="D29" s="74">
        <v>13929</v>
      </c>
      <c r="E29" s="74">
        <v>15108</v>
      </c>
      <c r="F29" s="74">
        <v>14738</v>
      </c>
      <c r="G29" s="74">
        <v>11003</v>
      </c>
      <c r="H29" s="74">
        <f t="shared" ref="H29:H48" si="6">G29-F29</f>
        <v>-3735</v>
      </c>
      <c r="I29" s="70">
        <f t="shared" ref="I29:I48" si="7">(G29-F29)/F29*100</f>
        <v>-25.342651648799023</v>
      </c>
      <c r="J29" s="70">
        <f t="shared" ref="J29:J48" si="8">G29/G$49*100</f>
        <v>18.445006956900741</v>
      </c>
    </row>
    <row r="30" spans="1:14" ht="13.5" customHeight="1" x14ac:dyDescent="0.2">
      <c r="A30" s="138" t="s">
        <v>210</v>
      </c>
      <c r="B30" s="64">
        <v>7464</v>
      </c>
      <c r="C30" s="64">
        <v>8831</v>
      </c>
      <c r="D30" s="64">
        <v>9218</v>
      </c>
      <c r="E30" s="64">
        <v>8909</v>
      </c>
      <c r="F30" s="64">
        <v>8858</v>
      </c>
      <c r="G30" s="64">
        <v>8449</v>
      </c>
      <c r="H30" s="64">
        <f t="shared" si="6"/>
        <v>-409</v>
      </c>
      <c r="I30" s="70">
        <f t="shared" si="7"/>
        <v>-4.6172951004741476</v>
      </c>
      <c r="J30" s="70">
        <f t="shared" si="8"/>
        <v>14.163579367341123</v>
      </c>
    </row>
    <row r="31" spans="1:14" ht="13.5" customHeight="1" x14ac:dyDescent="0.2">
      <c r="A31" s="138" t="s">
        <v>356</v>
      </c>
      <c r="B31" s="64">
        <v>6820</v>
      </c>
      <c r="C31" s="64">
        <v>6516</v>
      </c>
      <c r="D31" s="64">
        <v>5856</v>
      </c>
      <c r="E31" s="64">
        <v>7053</v>
      </c>
      <c r="F31" s="64">
        <v>7522</v>
      </c>
      <c r="G31" s="64">
        <v>7080</v>
      </c>
      <c r="H31" s="64">
        <f t="shared" si="6"/>
        <v>-442</v>
      </c>
      <c r="I31" s="70">
        <f t="shared" si="7"/>
        <v>-5.8760967827705395</v>
      </c>
      <c r="J31" s="70">
        <f t="shared" si="8"/>
        <v>11.868640303086183</v>
      </c>
    </row>
    <row r="32" spans="1:14" ht="13.5" customHeight="1" x14ac:dyDescent="0.2">
      <c r="A32" s="138" t="s">
        <v>200</v>
      </c>
      <c r="B32" s="64">
        <v>4861</v>
      </c>
      <c r="C32" s="64">
        <v>5132</v>
      </c>
      <c r="D32" s="64">
        <v>6391</v>
      </c>
      <c r="E32" s="64">
        <v>5957</v>
      </c>
      <c r="F32" s="64">
        <v>6397</v>
      </c>
      <c r="G32" s="64">
        <v>5240</v>
      </c>
      <c r="H32" s="64">
        <f t="shared" si="6"/>
        <v>-1157</v>
      </c>
      <c r="I32" s="70">
        <f t="shared" si="7"/>
        <v>-18.086603095200875</v>
      </c>
      <c r="J32" s="70">
        <f t="shared" si="8"/>
        <v>8.7841349135835571</v>
      </c>
    </row>
    <row r="33" spans="1:10" ht="13.5" customHeight="1" x14ac:dyDescent="0.2">
      <c r="A33" s="138" t="s">
        <v>207</v>
      </c>
      <c r="B33" s="64">
        <v>4905</v>
      </c>
      <c r="C33" s="64">
        <v>6056</v>
      </c>
      <c r="D33" s="64">
        <v>7058</v>
      </c>
      <c r="E33" s="64">
        <v>4743</v>
      </c>
      <c r="F33" s="64">
        <v>3852</v>
      </c>
      <c r="G33" s="64">
        <v>4779</v>
      </c>
      <c r="H33" s="64">
        <f t="shared" si="6"/>
        <v>927</v>
      </c>
      <c r="I33" s="70">
        <f t="shared" si="7"/>
        <v>24.065420560747665</v>
      </c>
      <c r="J33" s="70">
        <f t="shared" si="8"/>
        <v>8.011332204583173</v>
      </c>
    </row>
    <row r="34" spans="1:10" ht="13.5" customHeight="1" x14ac:dyDescent="0.2">
      <c r="A34" s="138" t="s">
        <v>199</v>
      </c>
      <c r="B34" s="64">
        <v>4749</v>
      </c>
      <c r="C34" s="64">
        <v>4856</v>
      </c>
      <c r="D34" s="64">
        <v>5755</v>
      </c>
      <c r="E34" s="64">
        <v>6212</v>
      </c>
      <c r="F34" s="64">
        <v>6187</v>
      </c>
      <c r="G34" s="64">
        <v>4456</v>
      </c>
      <c r="H34" s="64">
        <f t="shared" si="6"/>
        <v>-1731</v>
      </c>
      <c r="I34" s="70">
        <f t="shared" si="7"/>
        <v>-27.978018425731371</v>
      </c>
      <c r="J34" s="70">
        <f t="shared" si="8"/>
        <v>7.4698673997954836</v>
      </c>
    </row>
    <row r="35" spans="1:10" ht="13.5" customHeight="1" x14ac:dyDescent="0.2">
      <c r="A35" s="138" t="s">
        <v>198</v>
      </c>
      <c r="B35" s="64">
        <v>3360</v>
      </c>
      <c r="C35" s="64">
        <v>4298</v>
      </c>
      <c r="D35" s="64">
        <v>5081</v>
      </c>
      <c r="E35" s="64">
        <v>5042</v>
      </c>
      <c r="F35" s="64">
        <v>4510</v>
      </c>
      <c r="G35" s="64">
        <v>3862</v>
      </c>
      <c r="H35" s="64">
        <f t="shared" si="6"/>
        <v>-648</v>
      </c>
      <c r="I35" s="70">
        <f t="shared" si="7"/>
        <v>-14.368070953436806</v>
      </c>
      <c r="J35" s="70">
        <f t="shared" si="8"/>
        <v>6.4741085947060499</v>
      </c>
    </row>
    <row r="36" spans="1:10" ht="13.5" customHeight="1" x14ac:dyDescent="0.2">
      <c r="A36" s="138" t="s">
        <v>204</v>
      </c>
      <c r="B36" s="64">
        <v>3999</v>
      </c>
      <c r="C36" s="64">
        <v>4733</v>
      </c>
      <c r="D36" s="64">
        <v>4587</v>
      </c>
      <c r="E36" s="64">
        <v>3823</v>
      </c>
      <c r="F36" s="64">
        <v>4599</v>
      </c>
      <c r="G36" s="64">
        <v>2948</v>
      </c>
      <c r="H36" s="64">
        <f t="shared" si="6"/>
        <v>-1651</v>
      </c>
      <c r="I36" s="70">
        <f t="shared" si="7"/>
        <v>-35.899108501848225</v>
      </c>
      <c r="J36" s="70">
        <f t="shared" si="8"/>
        <v>4.9419140697031159</v>
      </c>
    </row>
    <row r="37" spans="1:10" ht="13.5" customHeight="1" x14ac:dyDescent="0.2">
      <c r="A37" s="138" t="s">
        <v>205</v>
      </c>
      <c r="B37" s="64">
        <v>3095</v>
      </c>
      <c r="C37" s="64">
        <v>3516</v>
      </c>
      <c r="D37" s="64">
        <v>4512</v>
      </c>
      <c r="E37" s="64">
        <v>4190</v>
      </c>
      <c r="F37" s="64">
        <v>3590</v>
      </c>
      <c r="G37" s="64">
        <v>2508</v>
      </c>
      <c r="H37" s="64">
        <f t="shared" si="6"/>
        <v>-1082</v>
      </c>
      <c r="I37" s="70">
        <f t="shared" si="7"/>
        <v>-30.139275766016716</v>
      </c>
      <c r="J37" s="70">
        <f t="shared" si="8"/>
        <v>4.2043149548220544</v>
      </c>
    </row>
    <row r="38" spans="1:10" ht="13.5" customHeight="1" x14ac:dyDescent="0.2">
      <c r="A38" s="138" t="s">
        <v>208</v>
      </c>
      <c r="B38" s="64">
        <v>3018</v>
      </c>
      <c r="C38" s="64">
        <v>3410</v>
      </c>
      <c r="D38" s="64">
        <v>3410</v>
      </c>
      <c r="E38" s="64">
        <v>3176</v>
      </c>
      <c r="F38" s="64">
        <v>3120</v>
      </c>
      <c r="G38" s="64">
        <v>2405</v>
      </c>
      <c r="H38" s="64">
        <f t="shared" si="6"/>
        <v>-715</v>
      </c>
      <c r="I38" s="70">
        <f t="shared" si="7"/>
        <v>-22.916666666666664</v>
      </c>
      <c r="J38" s="70">
        <f t="shared" si="8"/>
        <v>4.0316497074748963</v>
      </c>
    </row>
    <row r="39" spans="1:10" ht="13.5" customHeight="1" x14ac:dyDescent="0.2">
      <c r="A39" s="138" t="s">
        <v>209</v>
      </c>
      <c r="B39" s="54">
        <v>769</v>
      </c>
      <c r="C39" s="54">
        <v>795</v>
      </c>
      <c r="D39" s="54">
        <v>951</v>
      </c>
      <c r="E39" s="54">
        <v>808</v>
      </c>
      <c r="F39" s="54">
        <v>798</v>
      </c>
      <c r="G39" s="54">
        <v>2072</v>
      </c>
      <c r="H39" s="54">
        <f t="shared" si="6"/>
        <v>1274</v>
      </c>
      <c r="I39" s="70">
        <f t="shared" si="7"/>
        <v>159.64912280701756</v>
      </c>
      <c r="J39" s="70">
        <f t="shared" si="8"/>
        <v>3.473421286439911</v>
      </c>
    </row>
    <row r="40" spans="1:10" ht="13.5" customHeight="1" x14ac:dyDescent="0.2">
      <c r="A40" s="138" t="s">
        <v>202</v>
      </c>
      <c r="B40" s="64">
        <v>2102</v>
      </c>
      <c r="C40" s="64">
        <v>1356</v>
      </c>
      <c r="D40" s="64">
        <v>1707</v>
      </c>
      <c r="E40" s="64">
        <v>1801</v>
      </c>
      <c r="F40" s="64">
        <v>2282</v>
      </c>
      <c r="G40" s="64">
        <v>1227</v>
      </c>
      <c r="H40" s="64">
        <f t="shared" si="6"/>
        <v>-1055</v>
      </c>
      <c r="I40" s="70">
        <f t="shared" si="7"/>
        <v>-46.231375985977216</v>
      </c>
      <c r="J40" s="70">
        <f t="shared" si="8"/>
        <v>2.0568957135433257</v>
      </c>
    </row>
    <row r="41" spans="1:10" ht="13.5" customHeight="1" x14ac:dyDescent="0.2">
      <c r="A41" s="138" t="s">
        <v>355</v>
      </c>
      <c r="B41" s="64">
        <v>1235</v>
      </c>
      <c r="C41" s="64">
        <v>1328</v>
      </c>
      <c r="D41" s="64">
        <v>1446</v>
      </c>
      <c r="E41" s="64">
        <v>1615</v>
      </c>
      <c r="F41" s="64">
        <v>1504</v>
      </c>
      <c r="G41" s="64">
        <v>1068</v>
      </c>
      <c r="H41" s="64">
        <f t="shared" si="6"/>
        <v>-436</v>
      </c>
      <c r="I41" s="70">
        <f t="shared" si="7"/>
        <v>-28.98936170212766</v>
      </c>
      <c r="J41" s="70">
        <f t="shared" si="8"/>
        <v>1.7903542152113052</v>
      </c>
    </row>
    <row r="42" spans="1:10" ht="13.5" customHeight="1" x14ac:dyDescent="0.2">
      <c r="A42" s="138" t="s">
        <v>357</v>
      </c>
      <c r="B42" s="64">
        <v>1129</v>
      </c>
      <c r="C42" s="64">
        <v>1055</v>
      </c>
      <c r="D42" s="64">
        <v>1378</v>
      </c>
      <c r="E42" s="64">
        <v>1222</v>
      </c>
      <c r="F42" s="64">
        <v>1226</v>
      </c>
      <c r="G42" s="64">
        <v>609</v>
      </c>
      <c r="H42" s="64">
        <f t="shared" si="6"/>
        <v>-617</v>
      </c>
      <c r="I42" s="70">
        <f t="shared" si="7"/>
        <v>-50.326264274061991</v>
      </c>
      <c r="J42" s="70">
        <f t="shared" si="8"/>
        <v>1.0209042294603792</v>
      </c>
    </row>
    <row r="43" spans="1:10" ht="13.5" customHeight="1" x14ac:dyDescent="0.2">
      <c r="A43" s="138" t="s">
        <v>197</v>
      </c>
      <c r="B43" s="54">
        <v>787</v>
      </c>
      <c r="C43" s="54">
        <v>960</v>
      </c>
      <c r="D43" s="54">
        <v>2054</v>
      </c>
      <c r="E43" s="54">
        <v>1827</v>
      </c>
      <c r="F43" s="54">
        <v>1260</v>
      </c>
      <c r="G43" s="54">
        <v>532</v>
      </c>
      <c r="H43" s="54">
        <f t="shared" si="6"/>
        <v>-728</v>
      </c>
      <c r="I43" s="70">
        <f t="shared" si="7"/>
        <v>-57.777777777777771</v>
      </c>
      <c r="J43" s="70">
        <f t="shared" si="8"/>
        <v>0.89182438435619327</v>
      </c>
    </row>
    <row r="44" spans="1:10" ht="13.5" customHeight="1" x14ac:dyDescent="0.2">
      <c r="A44" s="138" t="s">
        <v>195</v>
      </c>
      <c r="B44" s="54">
        <v>916</v>
      </c>
      <c r="C44" s="54">
        <v>900</v>
      </c>
      <c r="D44" s="54">
        <v>1264</v>
      </c>
      <c r="E44" s="54">
        <v>1486</v>
      </c>
      <c r="F44" s="54">
        <v>1412</v>
      </c>
      <c r="G44" s="54">
        <v>519</v>
      </c>
      <c r="H44" s="54">
        <f t="shared" si="6"/>
        <v>-893</v>
      </c>
      <c r="I44" s="70">
        <f t="shared" si="7"/>
        <v>-63.243626062322946</v>
      </c>
      <c r="J44" s="70">
        <f t="shared" si="8"/>
        <v>0.87003168323470748</v>
      </c>
    </row>
    <row r="45" spans="1:10" ht="13.5" customHeight="1" x14ac:dyDescent="0.2">
      <c r="A45" s="138" t="s">
        <v>206</v>
      </c>
      <c r="B45" s="54">
        <v>736</v>
      </c>
      <c r="C45" s="54">
        <v>959</v>
      </c>
      <c r="D45" s="54">
        <v>1056</v>
      </c>
      <c r="E45" s="54">
        <v>1167</v>
      </c>
      <c r="F45" s="54">
        <v>905</v>
      </c>
      <c r="G45" s="54">
        <v>453</v>
      </c>
      <c r="H45" s="54">
        <f t="shared" si="6"/>
        <v>-452</v>
      </c>
      <c r="I45" s="70">
        <f t="shared" si="7"/>
        <v>-49.944751381215468</v>
      </c>
      <c r="J45" s="70">
        <f t="shared" si="8"/>
        <v>0.75939181600254801</v>
      </c>
    </row>
    <row r="46" spans="1:10" ht="13.5" customHeight="1" x14ac:dyDescent="0.2">
      <c r="A46" s="138" t="s">
        <v>196</v>
      </c>
      <c r="B46" s="54">
        <v>346</v>
      </c>
      <c r="C46" s="54">
        <v>208</v>
      </c>
      <c r="D46" s="54">
        <v>691</v>
      </c>
      <c r="E46" s="54">
        <v>476</v>
      </c>
      <c r="F46" s="54">
        <v>416</v>
      </c>
      <c r="G46" s="54">
        <v>291</v>
      </c>
      <c r="H46" s="54">
        <f t="shared" si="6"/>
        <v>-125</v>
      </c>
      <c r="I46" s="70">
        <f t="shared" si="7"/>
        <v>-30.048076923076923</v>
      </c>
      <c r="J46" s="70">
        <f t="shared" si="8"/>
        <v>0.48782123279633882</v>
      </c>
    </row>
    <row r="47" spans="1:10" ht="13.5" customHeight="1" x14ac:dyDescent="0.2">
      <c r="A47" s="138" t="s">
        <v>203</v>
      </c>
      <c r="B47" s="54">
        <v>280</v>
      </c>
      <c r="C47" s="54">
        <v>90</v>
      </c>
      <c r="D47" s="54">
        <v>173</v>
      </c>
      <c r="E47" s="54">
        <v>181</v>
      </c>
      <c r="F47" s="54">
        <v>136</v>
      </c>
      <c r="G47" s="54">
        <v>95</v>
      </c>
      <c r="H47" s="54">
        <f t="shared" si="6"/>
        <v>-41</v>
      </c>
      <c r="I47" s="70">
        <f t="shared" si="7"/>
        <v>-30.147058823529409</v>
      </c>
      <c r="J47" s="70">
        <f t="shared" si="8"/>
        <v>0.15925435434932023</v>
      </c>
    </row>
    <row r="48" spans="1:10" ht="13.5" customHeight="1" x14ac:dyDescent="0.2">
      <c r="A48" s="138" t="s">
        <v>354</v>
      </c>
      <c r="B48" s="54">
        <v>107</v>
      </c>
      <c r="C48" s="54">
        <v>101</v>
      </c>
      <c r="D48" s="54">
        <v>40</v>
      </c>
      <c r="E48" s="54">
        <v>54</v>
      </c>
      <c r="F48" s="54">
        <v>106</v>
      </c>
      <c r="G48" s="54">
        <v>57</v>
      </c>
      <c r="H48" s="54">
        <f t="shared" si="6"/>
        <v>-49</v>
      </c>
      <c r="I48" s="70">
        <f t="shared" si="7"/>
        <v>-46.226415094339622</v>
      </c>
      <c r="J48" s="70">
        <f t="shared" si="8"/>
        <v>9.5552612609592136E-2</v>
      </c>
    </row>
    <row r="49" spans="1:10" s="9" customFormat="1" ht="13.5" customHeight="1" x14ac:dyDescent="0.2">
      <c r="A49" s="230" t="s">
        <v>46</v>
      </c>
      <c r="B49" s="65">
        <v>63151</v>
      </c>
      <c r="C49" s="65">
        <v>68282</v>
      </c>
      <c r="D49" s="65">
        <f>SUM(D29:D48)</f>
        <v>76557</v>
      </c>
      <c r="E49" s="65">
        <f t="shared" ref="E49:G49" si="9">SUM(E29:E48)</f>
        <v>74850</v>
      </c>
      <c r="F49" s="65">
        <f t="shared" si="9"/>
        <v>73418</v>
      </c>
      <c r="G49" s="65">
        <f t="shared" si="9"/>
        <v>59653</v>
      </c>
      <c r="H49" s="65">
        <f t="shared" ref="H49" si="10">G49-F49</f>
        <v>-13765</v>
      </c>
      <c r="I49" s="295">
        <f t="shared" ref="I49" si="11">(G49-F49)/F49*100</f>
        <v>-18.748808194175815</v>
      </c>
      <c r="J49" s="295">
        <f t="shared" ref="J49" si="12">G49/G$49*100</f>
        <v>100</v>
      </c>
    </row>
    <row r="50" spans="1:10" x14ac:dyDescent="0.2">
      <c r="A50" s="348" t="s">
        <v>1029</v>
      </c>
    </row>
  </sheetData>
  <sortState xmlns:xlrd2="http://schemas.microsoft.com/office/spreadsheetml/2017/richdata2" ref="A29:J48">
    <sortCondition descending="1" ref="G29:G48"/>
  </sortState>
  <mergeCells count="2">
    <mergeCell ref="A1:J1"/>
    <mergeCell ref="A26:J26"/>
  </mergeCells>
  <pageMargins left="0.7" right="0.7" top="0.75" bottom="0.75" header="0.3" footer="0.3"/>
  <pageSetup paperSize="9" orientation="portrait" r:id="rId1"/>
  <ignoredErrors>
    <ignoredError sqref="D24:G24 D49:G49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123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25.85546875" style="22" customWidth="1"/>
    <col min="2" max="10" width="7.42578125" style="22" customWidth="1"/>
    <col min="11" max="16384" width="9.140625" style="22"/>
  </cols>
  <sheetData>
    <row r="1" spans="1:10" ht="30" customHeight="1" x14ac:dyDescent="0.25">
      <c r="A1" s="995" t="s">
        <v>1887</v>
      </c>
      <c r="B1" s="995"/>
      <c r="C1" s="995"/>
      <c r="D1" s="995"/>
      <c r="E1" s="995"/>
      <c r="F1" s="995"/>
      <c r="G1" s="995"/>
      <c r="H1" s="995"/>
      <c r="I1" s="995"/>
      <c r="J1" s="995"/>
    </row>
    <row r="2" spans="1:10" s="32" customFormat="1" ht="27.75" customHeight="1" x14ac:dyDescent="0.2">
      <c r="A2" s="305" t="s">
        <v>352</v>
      </c>
      <c r="B2" s="305">
        <v>2015</v>
      </c>
      <c r="C2" s="305">
        <v>2016</v>
      </c>
      <c r="D2" s="305">
        <v>2017</v>
      </c>
      <c r="E2" s="305">
        <v>2018</v>
      </c>
      <c r="F2" s="305">
        <v>2019</v>
      </c>
      <c r="G2" s="652">
        <v>2020</v>
      </c>
      <c r="H2" s="305" t="s">
        <v>1507</v>
      </c>
      <c r="I2" s="305" t="s">
        <v>1508</v>
      </c>
      <c r="J2" s="305" t="s">
        <v>1503</v>
      </c>
    </row>
    <row r="3" spans="1:10" ht="12" customHeight="1" x14ac:dyDescent="0.2">
      <c r="A3" s="51" t="s">
        <v>367</v>
      </c>
      <c r="B3" s="132">
        <v>3236</v>
      </c>
      <c r="C3" s="132">
        <v>3253</v>
      </c>
      <c r="D3" s="132">
        <v>2807</v>
      </c>
      <c r="E3" s="132">
        <v>2662</v>
      </c>
      <c r="F3" s="132">
        <v>2969</v>
      </c>
      <c r="G3" s="132">
        <v>638</v>
      </c>
      <c r="H3" s="73">
        <f>G3-F3</f>
        <v>-2331</v>
      </c>
      <c r="I3" s="70">
        <f t="shared" ref="I3:I50" si="0">(G3-F3)/F3*100</f>
        <v>-78.511283260357018</v>
      </c>
      <c r="J3" s="70">
        <f>G3/G$59*100</f>
        <v>13.311078656373878</v>
      </c>
    </row>
    <row r="4" spans="1:10" ht="12" customHeight="1" x14ac:dyDescent="0.2">
      <c r="A4" s="48" t="s">
        <v>310</v>
      </c>
      <c r="B4" s="133">
        <v>1593</v>
      </c>
      <c r="C4" s="133">
        <v>1565</v>
      </c>
      <c r="D4" s="133">
        <v>1766</v>
      </c>
      <c r="E4" s="133">
        <v>1908</v>
      </c>
      <c r="F4" s="133">
        <v>1787</v>
      </c>
      <c r="G4" s="133">
        <v>571</v>
      </c>
      <c r="H4" s="73">
        <f t="shared" ref="H4:H59" si="1">G4-F4</f>
        <v>-1216</v>
      </c>
      <c r="I4" s="70">
        <f t="shared" si="0"/>
        <v>-68.047006155567985</v>
      </c>
      <c r="J4" s="70">
        <f t="shared" ref="J4:J50" si="2">G4/G$59*100</f>
        <v>11.913206759858125</v>
      </c>
    </row>
    <row r="5" spans="1:10" ht="12" customHeight="1" x14ac:dyDescent="0.2">
      <c r="A5" s="48" t="s">
        <v>311</v>
      </c>
      <c r="B5" s="133">
        <v>1151</v>
      </c>
      <c r="C5" s="133">
        <v>1149</v>
      </c>
      <c r="D5" s="133">
        <v>1272</v>
      </c>
      <c r="E5" s="133">
        <v>1327</v>
      </c>
      <c r="F5" s="133">
        <v>1101</v>
      </c>
      <c r="G5" s="133">
        <v>322</v>
      </c>
      <c r="H5" s="73">
        <f t="shared" si="1"/>
        <v>-779</v>
      </c>
      <c r="I5" s="70">
        <f t="shared" si="0"/>
        <v>-70.753860127157125</v>
      </c>
      <c r="J5" s="70">
        <f t="shared" si="2"/>
        <v>6.7181306071354054</v>
      </c>
    </row>
    <row r="6" spans="1:10" ht="12" customHeight="1" x14ac:dyDescent="0.2">
      <c r="A6" s="48" t="s">
        <v>288</v>
      </c>
      <c r="B6" s="133">
        <v>735</v>
      </c>
      <c r="C6" s="133">
        <v>947</v>
      </c>
      <c r="D6" s="133">
        <v>775</v>
      </c>
      <c r="E6" s="133">
        <v>902</v>
      </c>
      <c r="F6" s="133">
        <v>564</v>
      </c>
      <c r="G6" s="133">
        <v>295</v>
      </c>
      <c r="H6" s="73">
        <f t="shared" si="1"/>
        <v>-269</v>
      </c>
      <c r="I6" s="70">
        <f t="shared" si="0"/>
        <v>-47.695035460992905</v>
      </c>
      <c r="J6" s="70">
        <f t="shared" si="2"/>
        <v>6.1548090965992071</v>
      </c>
    </row>
    <row r="7" spans="1:10" ht="12" customHeight="1" x14ac:dyDescent="0.2">
      <c r="A7" s="48" t="s">
        <v>322</v>
      </c>
      <c r="B7" s="133">
        <v>832</v>
      </c>
      <c r="C7" s="133">
        <v>916</v>
      </c>
      <c r="D7" s="133">
        <v>1183</v>
      </c>
      <c r="E7" s="133">
        <v>1337</v>
      </c>
      <c r="F7" s="133">
        <v>1033</v>
      </c>
      <c r="G7" s="133">
        <v>278</v>
      </c>
      <c r="H7" s="73">
        <f t="shared" si="1"/>
        <v>-755</v>
      </c>
      <c r="I7" s="70">
        <f t="shared" si="0"/>
        <v>-73.088092933204265</v>
      </c>
      <c r="J7" s="70">
        <f t="shared" si="2"/>
        <v>5.8001251825578972</v>
      </c>
    </row>
    <row r="8" spans="1:10" ht="12" customHeight="1" x14ac:dyDescent="0.2">
      <c r="A8" s="48" t="s">
        <v>315</v>
      </c>
      <c r="B8" s="133">
        <v>951</v>
      </c>
      <c r="C8" s="133">
        <v>1017</v>
      </c>
      <c r="D8" s="133">
        <v>974</v>
      </c>
      <c r="E8" s="133">
        <v>1108</v>
      </c>
      <c r="F8" s="133">
        <v>1106</v>
      </c>
      <c r="G8" s="133">
        <v>235</v>
      </c>
      <c r="H8" s="73">
        <f t="shared" si="1"/>
        <v>-871</v>
      </c>
      <c r="I8" s="70">
        <f t="shared" si="0"/>
        <v>-78.752260397830014</v>
      </c>
      <c r="J8" s="70">
        <f t="shared" si="2"/>
        <v>4.9029835176298766</v>
      </c>
    </row>
    <row r="9" spans="1:10" ht="12" customHeight="1" x14ac:dyDescent="0.2">
      <c r="A9" s="48" t="s">
        <v>369</v>
      </c>
      <c r="B9" s="566">
        <v>439</v>
      </c>
      <c r="C9" s="133">
        <v>558</v>
      </c>
      <c r="D9" s="566">
        <v>546</v>
      </c>
      <c r="E9" s="133">
        <v>506</v>
      </c>
      <c r="F9" s="133">
        <v>493</v>
      </c>
      <c r="G9" s="133">
        <v>184</v>
      </c>
      <c r="H9" s="73">
        <f t="shared" si="1"/>
        <v>-309</v>
      </c>
      <c r="I9" s="70">
        <f t="shared" si="0"/>
        <v>-62.677484787018258</v>
      </c>
      <c r="J9" s="70">
        <f t="shared" si="2"/>
        <v>3.8389317755059458</v>
      </c>
    </row>
    <row r="10" spans="1:10" ht="12" customHeight="1" x14ac:dyDescent="0.2">
      <c r="A10" s="48" t="s">
        <v>303</v>
      </c>
      <c r="B10" s="133">
        <v>3042</v>
      </c>
      <c r="C10" s="133">
        <v>2953</v>
      </c>
      <c r="D10" s="133">
        <v>1470</v>
      </c>
      <c r="E10" s="133">
        <v>2054</v>
      </c>
      <c r="F10" s="133">
        <v>2095</v>
      </c>
      <c r="G10" s="133">
        <v>164</v>
      </c>
      <c r="H10" s="73">
        <f t="shared" si="1"/>
        <v>-1931</v>
      </c>
      <c r="I10" s="70">
        <f t="shared" si="0"/>
        <v>-92.171837708830552</v>
      </c>
      <c r="J10" s="70">
        <f t="shared" si="2"/>
        <v>3.4216565825161691</v>
      </c>
    </row>
    <row r="11" spans="1:10" ht="12" customHeight="1" x14ac:dyDescent="0.2">
      <c r="A11" s="48" t="s">
        <v>306</v>
      </c>
      <c r="B11" s="133">
        <v>636</v>
      </c>
      <c r="C11" s="133">
        <v>532</v>
      </c>
      <c r="D11" s="133">
        <v>762</v>
      </c>
      <c r="E11" s="133">
        <v>651</v>
      </c>
      <c r="F11" s="133">
        <v>631</v>
      </c>
      <c r="G11" s="133">
        <v>161</v>
      </c>
      <c r="H11" s="73">
        <f t="shared" si="1"/>
        <v>-470</v>
      </c>
      <c r="I11" s="70">
        <f t="shared" si="0"/>
        <v>-74.484944532488115</v>
      </c>
      <c r="J11" s="70">
        <f t="shared" si="2"/>
        <v>3.3590653035677027</v>
      </c>
    </row>
    <row r="12" spans="1:10" ht="12" customHeight="1" x14ac:dyDescent="0.2">
      <c r="A12" s="48" t="s">
        <v>339</v>
      </c>
      <c r="B12" s="133">
        <v>561</v>
      </c>
      <c r="C12" s="133">
        <v>661</v>
      </c>
      <c r="D12" s="133">
        <v>716</v>
      </c>
      <c r="E12" s="133">
        <v>962</v>
      </c>
      <c r="F12" s="133">
        <v>781</v>
      </c>
      <c r="G12" s="133">
        <v>159</v>
      </c>
      <c r="H12" s="73">
        <f t="shared" si="1"/>
        <v>-622</v>
      </c>
      <c r="I12" s="70">
        <f t="shared" si="0"/>
        <v>-79.64148527528809</v>
      </c>
      <c r="J12" s="70">
        <f t="shared" si="2"/>
        <v>3.3173377842687248</v>
      </c>
    </row>
    <row r="13" spans="1:10" ht="12" customHeight="1" x14ac:dyDescent="0.2">
      <c r="A13" s="48" t="s">
        <v>301</v>
      </c>
      <c r="B13" s="566">
        <v>239</v>
      </c>
      <c r="C13" s="566">
        <v>239</v>
      </c>
      <c r="D13" s="566">
        <v>300</v>
      </c>
      <c r="E13" s="566">
        <v>304</v>
      </c>
      <c r="F13" s="566">
        <v>313</v>
      </c>
      <c r="G13" s="566">
        <v>131</v>
      </c>
      <c r="H13" s="73">
        <f t="shared" si="1"/>
        <v>-182</v>
      </c>
      <c r="I13" s="70">
        <f t="shared" si="0"/>
        <v>-58.146964856230035</v>
      </c>
      <c r="J13" s="70">
        <f t="shared" si="2"/>
        <v>2.7331525140830379</v>
      </c>
    </row>
    <row r="14" spans="1:10" ht="12" customHeight="1" x14ac:dyDescent="0.2">
      <c r="A14" s="48" t="s">
        <v>293</v>
      </c>
      <c r="B14" s="116">
        <v>226</v>
      </c>
      <c r="C14" s="566">
        <v>412</v>
      </c>
      <c r="D14" s="116">
        <v>401</v>
      </c>
      <c r="E14" s="566">
        <v>436</v>
      </c>
      <c r="F14" s="566">
        <v>321</v>
      </c>
      <c r="G14" s="566">
        <v>121</v>
      </c>
      <c r="H14" s="73">
        <f t="shared" si="1"/>
        <v>-200</v>
      </c>
      <c r="I14" s="70">
        <f t="shared" si="0"/>
        <v>-62.305295950155759</v>
      </c>
      <c r="J14" s="70">
        <f t="shared" si="2"/>
        <v>2.5245149175881494</v>
      </c>
    </row>
    <row r="15" spans="1:10" ht="12" customHeight="1" x14ac:dyDescent="0.2">
      <c r="A15" s="48" t="s">
        <v>320</v>
      </c>
      <c r="B15" s="116">
        <v>315</v>
      </c>
      <c r="C15" s="116">
        <v>295</v>
      </c>
      <c r="D15" s="116">
        <v>404</v>
      </c>
      <c r="E15" s="116">
        <v>408</v>
      </c>
      <c r="F15" s="116">
        <v>341</v>
      </c>
      <c r="G15" s="566">
        <v>114</v>
      </c>
      <c r="H15" s="73">
        <f t="shared" si="1"/>
        <v>-227</v>
      </c>
      <c r="I15" s="70">
        <f t="shared" si="0"/>
        <v>-66.568914956011724</v>
      </c>
      <c r="J15" s="70">
        <f t="shared" si="2"/>
        <v>2.3784686000417277</v>
      </c>
    </row>
    <row r="16" spans="1:10" ht="12" customHeight="1" x14ac:dyDescent="0.2">
      <c r="A16" s="48" t="s">
        <v>1015</v>
      </c>
      <c r="B16" s="116">
        <v>203</v>
      </c>
      <c r="C16" s="116">
        <v>235</v>
      </c>
      <c r="D16" s="116">
        <v>371</v>
      </c>
      <c r="E16" s="116">
        <v>383</v>
      </c>
      <c r="F16" s="116">
        <v>341</v>
      </c>
      <c r="G16" s="566">
        <v>93</v>
      </c>
      <c r="H16" s="73">
        <f t="shared" si="1"/>
        <v>-248</v>
      </c>
      <c r="I16" s="70">
        <f t="shared" si="0"/>
        <v>-72.727272727272734</v>
      </c>
      <c r="J16" s="70">
        <f t="shared" si="2"/>
        <v>1.9403296474024618</v>
      </c>
    </row>
    <row r="17" spans="1:10" ht="12" customHeight="1" x14ac:dyDescent="0.2">
      <c r="A17" s="48" t="s">
        <v>314</v>
      </c>
      <c r="B17" s="133">
        <v>557</v>
      </c>
      <c r="C17" s="133">
        <v>677</v>
      </c>
      <c r="D17" s="133">
        <v>780</v>
      </c>
      <c r="E17" s="133">
        <v>663</v>
      </c>
      <c r="F17" s="133">
        <v>788</v>
      </c>
      <c r="G17" s="133">
        <v>93</v>
      </c>
      <c r="H17" s="73">
        <f t="shared" si="1"/>
        <v>-695</v>
      </c>
      <c r="I17" s="70">
        <f t="shared" si="0"/>
        <v>-88.197969543147209</v>
      </c>
      <c r="J17" s="70">
        <f t="shared" si="2"/>
        <v>1.9403296474024618</v>
      </c>
    </row>
    <row r="18" spans="1:10" ht="12" customHeight="1" x14ac:dyDescent="0.2">
      <c r="A18" s="48" t="s">
        <v>326</v>
      </c>
      <c r="B18" s="566">
        <v>206</v>
      </c>
      <c r="C18" s="566">
        <v>234</v>
      </c>
      <c r="D18" s="566">
        <v>328</v>
      </c>
      <c r="E18" s="566">
        <v>409</v>
      </c>
      <c r="F18" s="566">
        <v>319</v>
      </c>
      <c r="G18" s="566">
        <v>79</v>
      </c>
      <c r="H18" s="73">
        <f t="shared" si="1"/>
        <v>-240</v>
      </c>
      <c r="I18" s="70">
        <f t="shared" si="0"/>
        <v>-75.23510971786834</v>
      </c>
      <c r="J18" s="70">
        <f t="shared" si="2"/>
        <v>1.6482370123096182</v>
      </c>
    </row>
    <row r="19" spans="1:10" ht="12" customHeight="1" x14ac:dyDescent="0.2">
      <c r="A19" s="48" t="s">
        <v>358</v>
      </c>
      <c r="B19" s="133">
        <v>575</v>
      </c>
      <c r="C19" s="133">
        <v>991</v>
      </c>
      <c r="D19" s="133">
        <v>1022</v>
      </c>
      <c r="E19" s="133">
        <v>690</v>
      </c>
      <c r="F19" s="133">
        <v>622</v>
      </c>
      <c r="G19" s="133">
        <v>76</v>
      </c>
      <c r="H19" s="73">
        <f t="shared" si="1"/>
        <v>-546</v>
      </c>
      <c r="I19" s="70">
        <f t="shared" si="0"/>
        <v>-87.781350482315119</v>
      </c>
      <c r="J19" s="70">
        <f t="shared" si="2"/>
        <v>1.5856457333611518</v>
      </c>
    </row>
    <row r="20" spans="1:10" ht="12" customHeight="1" x14ac:dyDescent="0.2">
      <c r="A20" s="48" t="s">
        <v>318</v>
      </c>
      <c r="B20" s="116">
        <v>189</v>
      </c>
      <c r="C20" s="116">
        <v>256</v>
      </c>
      <c r="D20" s="116">
        <v>236</v>
      </c>
      <c r="E20" s="116">
        <v>241</v>
      </c>
      <c r="F20" s="116">
        <v>258</v>
      </c>
      <c r="G20" s="566">
        <v>68</v>
      </c>
      <c r="H20" s="73">
        <f t="shared" si="1"/>
        <v>-190</v>
      </c>
      <c r="I20" s="70">
        <f t="shared" si="0"/>
        <v>-73.643410852713174</v>
      </c>
      <c r="J20" s="70">
        <f t="shared" si="2"/>
        <v>1.4187356561652411</v>
      </c>
    </row>
    <row r="21" spans="1:10" ht="12" customHeight="1" x14ac:dyDescent="0.2">
      <c r="A21" s="48" t="s">
        <v>307</v>
      </c>
      <c r="B21" s="116">
        <v>143</v>
      </c>
      <c r="C21" s="116">
        <v>207</v>
      </c>
      <c r="D21" s="116">
        <v>245</v>
      </c>
      <c r="E21" s="116">
        <v>203</v>
      </c>
      <c r="F21" s="116">
        <v>302</v>
      </c>
      <c r="G21" s="566">
        <v>66</v>
      </c>
      <c r="H21" s="73">
        <f t="shared" si="1"/>
        <v>-236</v>
      </c>
      <c r="I21" s="70">
        <f t="shared" si="0"/>
        <v>-78.145695364238406</v>
      </c>
      <c r="J21" s="70">
        <f t="shared" si="2"/>
        <v>1.3770081368662634</v>
      </c>
    </row>
    <row r="22" spans="1:10" ht="12" customHeight="1" x14ac:dyDescent="0.2">
      <c r="A22" s="48" t="s">
        <v>317</v>
      </c>
      <c r="B22" s="116">
        <v>257</v>
      </c>
      <c r="C22" s="116">
        <v>276</v>
      </c>
      <c r="D22" s="116">
        <v>284</v>
      </c>
      <c r="E22" s="116">
        <v>336</v>
      </c>
      <c r="F22" s="116">
        <v>309</v>
      </c>
      <c r="G22" s="566">
        <v>63</v>
      </c>
      <c r="H22" s="73">
        <f t="shared" si="1"/>
        <v>-246</v>
      </c>
      <c r="I22" s="70">
        <f t="shared" si="0"/>
        <v>-79.611650485436897</v>
      </c>
      <c r="J22" s="70">
        <f t="shared" si="2"/>
        <v>1.3144168579177968</v>
      </c>
    </row>
    <row r="23" spans="1:10" ht="12" customHeight="1" x14ac:dyDescent="0.2">
      <c r="A23" s="48" t="s">
        <v>324</v>
      </c>
      <c r="B23" s="116">
        <v>114</v>
      </c>
      <c r="C23" s="116">
        <v>187</v>
      </c>
      <c r="D23" s="116">
        <v>202</v>
      </c>
      <c r="E23" s="116">
        <v>276</v>
      </c>
      <c r="F23" s="116">
        <v>214</v>
      </c>
      <c r="G23" s="566">
        <v>52</v>
      </c>
      <c r="H23" s="73">
        <f t="shared" si="1"/>
        <v>-162</v>
      </c>
      <c r="I23" s="70">
        <f t="shared" si="0"/>
        <v>-75.700934579439249</v>
      </c>
      <c r="J23" s="70">
        <f t="shared" si="2"/>
        <v>1.0849155017734196</v>
      </c>
    </row>
    <row r="24" spans="1:10" ht="12" customHeight="1" x14ac:dyDescent="0.2">
      <c r="A24" s="48" t="s">
        <v>325</v>
      </c>
      <c r="B24" s="566">
        <v>161</v>
      </c>
      <c r="C24" s="566">
        <v>194</v>
      </c>
      <c r="D24" s="566">
        <v>177</v>
      </c>
      <c r="E24" s="566">
        <v>181</v>
      </c>
      <c r="F24" s="566">
        <v>128</v>
      </c>
      <c r="G24" s="566">
        <v>42</v>
      </c>
      <c r="H24" s="73">
        <f t="shared" si="1"/>
        <v>-86</v>
      </c>
      <c r="I24" s="70">
        <f t="shared" si="0"/>
        <v>-67.1875</v>
      </c>
      <c r="J24" s="70">
        <f t="shared" si="2"/>
        <v>0.87627790527853122</v>
      </c>
    </row>
    <row r="25" spans="1:10" ht="12" customHeight="1" x14ac:dyDescent="0.2">
      <c r="A25" s="48" t="s">
        <v>336</v>
      </c>
      <c r="B25" s="133">
        <v>170</v>
      </c>
      <c r="C25" s="133">
        <v>231</v>
      </c>
      <c r="D25" s="133">
        <v>253</v>
      </c>
      <c r="E25" s="133">
        <v>224</v>
      </c>
      <c r="F25" s="133">
        <v>274</v>
      </c>
      <c r="G25" s="133">
        <v>39</v>
      </c>
      <c r="H25" s="73">
        <f t="shared" si="1"/>
        <v>-235</v>
      </c>
      <c r="I25" s="70">
        <f t="shared" si="0"/>
        <v>-85.766423357664237</v>
      </c>
      <c r="J25" s="70">
        <f t="shared" si="2"/>
        <v>0.81368662633006461</v>
      </c>
    </row>
    <row r="26" spans="1:10" ht="12" customHeight="1" x14ac:dyDescent="0.2">
      <c r="A26" s="48" t="s">
        <v>297</v>
      </c>
      <c r="B26" s="133">
        <v>199</v>
      </c>
      <c r="C26" s="133">
        <v>225</v>
      </c>
      <c r="D26" s="133">
        <v>282</v>
      </c>
      <c r="E26" s="133">
        <v>224</v>
      </c>
      <c r="F26" s="133">
        <v>204</v>
      </c>
      <c r="G26" s="133">
        <v>38</v>
      </c>
      <c r="H26" s="73">
        <f t="shared" si="1"/>
        <v>-166</v>
      </c>
      <c r="I26" s="70">
        <f t="shared" si="0"/>
        <v>-81.372549019607845</v>
      </c>
      <c r="J26" s="70">
        <f t="shared" si="2"/>
        <v>0.79282286668057589</v>
      </c>
    </row>
    <row r="27" spans="1:10" ht="12" customHeight="1" x14ac:dyDescent="0.2">
      <c r="A27" s="48" t="s">
        <v>360</v>
      </c>
      <c r="B27" s="566">
        <v>120</v>
      </c>
      <c r="C27" s="133">
        <v>160</v>
      </c>
      <c r="D27" s="566">
        <v>128</v>
      </c>
      <c r="E27" s="133">
        <v>164</v>
      </c>
      <c r="F27" s="133">
        <v>154</v>
      </c>
      <c r="G27" s="133">
        <v>29</v>
      </c>
      <c r="H27" s="73">
        <f t="shared" si="1"/>
        <v>-125</v>
      </c>
      <c r="I27" s="70">
        <f t="shared" si="0"/>
        <v>-81.168831168831161</v>
      </c>
      <c r="J27" s="70">
        <f t="shared" si="2"/>
        <v>0.60504902983517628</v>
      </c>
    </row>
    <row r="28" spans="1:10" ht="12" customHeight="1" x14ac:dyDescent="0.2">
      <c r="A28" s="48" t="s">
        <v>313</v>
      </c>
      <c r="B28" s="133">
        <v>189</v>
      </c>
      <c r="C28" s="133">
        <v>223</v>
      </c>
      <c r="D28" s="133">
        <v>180</v>
      </c>
      <c r="E28" s="133">
        <v>136</v>
      </c>
      <c r="F28" s="133">
        <v>140</v>
      </c>
      <c r="G28" s="133">
        <v>27</v>
      </c>
      <c r="H28" s="73">
        <f t="shared" si="1"/>
        <v>-113</v>
      </c>
      <c r="I28" s="70">
        <f t="shared" si="0"/>
        <v>-80.714285714285722</v>
      </c>
      <c r="J28" s="70">
        <f t="shared" si="2"/>
        <v>0.56332151053619861</v>
      </c>
    </row>
    <row r="29" spans="1:10" ht="12" customHeight="1" x14ac:dyDescent="0.2">
      <c r="A29" s="48" t="s">
        <v>366</v>
      </c>
      <c r="B29" s="133">
        <v>59</v>
      </c>
      <c r="C29" s="133">
        <v>54</v>
      </c>
      <c r="D29" s="133">
        <v>120</v>
      </c>
      <c r="E29" s="133">
        <v>88</v>
      </c>
      <c r="F29" s="133">
        <v>119</v>
      </c>
      <c r="G29" s="133">
        <v>25</v>
      </c>
      <c r="H29" s="73">
        <f t="shared" si="1"/>
        <v>-94</v>
      </c>
      <c r="I29" s="70">
        <f t="shared" si="0"/>
        <v>-78.991596638655466</v>
      </c>
      <c r="J29" s="70">
        <f t="shared" si="2"/>
        <v>0.52159399123722094</v>
      </c>
    </row>
    <row r="30" spans="1:10" ht="12" customHeight="1" x14ac:dyDescent="0.2">
      <c r="A30" s="48" t="s">
        <v>361</v>
      </c>
      <c r="B30" s="133">
        <v>75</v>
      </c>
      <c r="C30" s="133">
        <v>66</v>
      </c>
      <c r="D30" s="133">
        <v>138</v>
      </c>
      <c r="E30" s="133">
        <v>142</v>
      </c>
      <c r="F30" s="133">
        <v>119</v>
      </c>
      <c r="G30" s="133">
        <v>20</v>
      </c>
      <c r="H30" s="73">
        <f t="shared" si="1"/>
        <v>-99</v>
      </c>
      <c r="I30" s="70">
        <f t="shared" si="0"/>
        <v>-83.193277310924373</v>
      </c>
      <c r="J30" s="70">
        <f t="shared" si="2"/>
        <v>0.41727519298977678</v>
      </c>
    </row>
    <row r="31" spans="1:10" ht="12" customHeight="1" x14ac:dyDescent="0.2">
      <c r="A31" s="48" t="s">
        <v>329</v>
      </c>
      <c r="B31" s="566">
        <v>170</v>
      </c>
      <c r="C31" s="566">
        <v>186</v>
      </c>
      <c r="D31" s="566">
        <v>145</v>
      </c>
      <c r="E31" s="566">
        <v>191</v>
      </c>
      <c r="F31" s="566">
        <v>165</v>
      </c>
      <c r="G31" s="566">
        <v>17</v>
      </c>
      <c r="H31" s="73">
        <f t="shared" si="1"/>
        <v>-148</v>
      </c>
      <c r="I31" s="70">
        <f t="shared" si="0"/>
        <v>-89.696969696969703</v>
      </c>
      <c r="J31" s="70">
        <f t="shared" si="2"/>
        <v>0.35468391404131028</v>
      </c>
    </row>
    <row r="32" spans="1:10" ht="12" customHeight="1" x14ac:dyDescent="0.2">
      <c r="A32" s="48" t="s">
        <v>331</v>
      </c>
      <c r="B32" s="133">
        <v>93</v>
      </c>
      <c r="C32" s="133">
        <v>93</v>
      </c>
      <c r="D32" s="133">
        <v>67</v>
      </c>
      <c r="E32" s="133">
        <v>136</v>
      </c>
      <c r="F32" s="133">
        <v>118</v>
      </c>
      <c r="G32" s="133">
        <v>17</v>
      </c>
      <c r="H32" s="73">
        <f t="shared" si="1"/>
        <v>-101</v>
      </c>
      <c r="I32" s="70">
        <f t="shared" si="0"/>
        <v>-85.593220338983059</v>
      </c>
      <c r="J32" s="70">
        <f t="shared" si="2"/>
        <v>0.35468391404131028</v>
      </c>
    </row>
    <row r="33" spans="1:10" ht="12" customHeight="1" x14ac:dyDescent="0.2">
      <c r="A33" s="48" t="s">
        <v>312</v>
      </c>
      <c r="B33" s="133">
        <v>247</v>
      </c>
      <c r="C33" s="133">
        <v>175</v>
      </c>
      <c r="D33" s="133">
        <v>185</v>
      </c>
      <c r="E33" s="133">
        <v>228</v>
      </c>
      <c r="F33" s="133">
        <v>146</v>
      </c>
      <c r="G33" s="133">
        <v>16</v>
      </c>
      <c r="H33" s="73">
        <f t="shared" si="1"/>
        <v>-130</v>
      </c>
      <c r="I33" s="70">
        <f t="shared" si="0"/>
        <v>-89.041095890410958</v>
      </c>
      <c r="J33" s="70">
        <f t="shared" si="2"/>
        <v>0.33382015439182139</v>
      </c>
    </row>
    <row r="34" spans="1:10" ht="12" customHeight="1" x14ac:dyDescent="0.2">
      <c r="A34" s="48" t="s">
        <v>304</v>
      </c>
      <c r="B34" s="566">
        <v>61</v>
      </c>
      <c r="C34" s="133">
        <v>74</v>
      </c>
      <c r="D34" s="566">
        <v>83</v>
      </c>
      <c r="E34" s="133">
        <v>99</v>
      </c>
      <c r="F34" s="133">
        <v>58</v>
      </c>
      <c r="G34" s="133">
        <v>16</v>
      </c>
      <c r="H34" s="73">
        <f t="shared" si="1"/>
        <v>-42</v>
      </c>
      <c r="I34" s="70">
        <f t="shared" si="0"/>
        <v>-72.41379310344827</v>
      </c>
      <c r="J34" s="70">
        <f t="shared" si="2"/>
        <v>0.33382015439182139</v>
      </c>
    </row>
    <row r="35" spans="1:10" ht="12" customHeight="1" x14ac:dyDescent="0.2">
      <c r="A35" s="48" t="s">
        <v>323</v>
      </c>
      <c r="B35" s="133">
        <v>99</v>
      </c>
      <c r="C35" s="133">
        <v>96</v>
      </c>
      <c r="D35" s="133">
        <v>146</v>
      </c>
      <c r="E35" s="133">
        <v>86</v>
      </c>
      <c r="F35" s="133">
        <v>134</v>
      </c>
      <c r="G35" s="133">
        <v>15</v>
      </c>
      <c r="H35" s="73">
        <f t="shared" si="1"/>
        <v>-119</v>
      </c>
      <c r="I35" s="70">
        <f t="shared" si="0"/>
        <v>-88.805970149253739</v>
      </c>
      <c r="J35" s="70">
        <f t="shared" si="2"/>
        <v>0.31295639474233256</v>
      </c>
    </row>
    <row r="36" spans="1:10" ht="12" customHeight="1" x14ac:dyDescent="0.2">
      <c r="A36" s="48" t="s">
        <v>328</v>
      </c>
      <c r="B36" s="133">
        <v>122</v>
      </c>
      <c r="C36" s="133">
        <v>136</v>
      </c>
      <c r="D36" s="133">
        <v>187</v>
      </c>
      <c r="E36" s="133">
        <v>197</v>
      </c>
      <c r="F36" s="133">
        <v>151</v>
      </c>
      <c r="G36" s="133">
        <v>14</v>
      </c>
      <c r="H36" s="73">
        <f t="shared" si="1"/>
        <v>-137</v>
      </c>
      <c r="I36" s="70">
        <f t="shared" si="0"/>
        <v>-90.728476821192046</v>
      </c>
      <c r="J36" s="70">
        <f t="shared" si="2"/>
        <v>0.29209263509284372</v>
      </c>
    </row>
    <row r="37" spans="1:10" ht="12" customHeight="1" x14ac:dyDescent="0.2">
      <c r="A37" s="48" t="s">
        <v>364</v>
      </c>
      <c r="B37" s="133">
        <v>15</v>
      </c>
      <c r="C37" s="133">
        <v>21</v>
      </c>
      <c r="D37" s="133">
        <v>18</v>
      </c>
      <c r="E37" s="133">
        <v>24</v>
      </c>
      <c r="F37" s="133">
        <v>45</v>
      </c>
      <c r="G37" s="133">
        <v>14</v>
      </c>
      <c r="H37" s="73">
        <f t="shared" si="1"/>
        <v>-31</v>
      </c>
      <c r="I37" s="70">
        <f t="shared" si="0"/>
        <v>-68.888888888888886</v>
      </c>
      <c r="J37" s="70">
        <f t="shared" si="2"/>
        <v>0.29209263509284372</v>
      </c>
    </row>
    <row r="38" spans="1:10" ht="12" customHeight="1" x14ac:dyDescent="0.2">
      <c r="A38" s="48" t="s">
        <v>332</v>
      </c>
      <c r="B38" s="566">
        <v>36</v>
      </c>
      <c r="C38" s="566">
        <v>38</v>
      </c>
      <c r="D38" s="566">
        <v>39</v>
      </c>
      <c r="E38" s="566">
        <v>130</v>
      </c>
      <c r="F38" s="566">
        <v>47</v>
      </c>
      <c r="G38" s="566">
        <v>12</v>
      </c>
      <c r="H38" s="73">
        <f t="shared" si="1"/>
        <v>-35</v>
      </c>
      <c r="I38" s="70">
        <f t="shared" si="0"/>
        <v>-74.468085106382972</v>
      </c>
      <c r="J38" s="70">
        <f t="shared" si="2"/>
        <v>0.25036511579386606</v>
      </c>
    </row>
    <row r="39" spans="1:10" ht="12" customHeight="1" x14ac:dyDescent="0.2">
      <c r="A39" s="48" t="s">
        <v>333</v>
      </c>
      <c r="B39" s="133">
        <v>66</v>
      </c>
      <c r="C39" s="133">
        <v>65</v>
      </c>
      <c r="D39" s="133">
        <v>92</v>
      </c>
      <c r="E39" s="133">
        <v>46</v>
      </c>
      <c r="F39" s="133">
        <v>37</v>
      </c>
      <c r="G39" s="133">
        <v>11</v>
      </c>
      <c r="H39" s="73">
        <f t="shared" si="1"/>
        <v>-26</v>
      </c>
      <c r="I39" s="70">
        <f t="shared" si="0"/>
        <v>-70.270270270270274</v>
      </c>
      <c r="J39" s="70">
        <f t="shared" si="2"/>
        <v>0.22950135614437725</v>
      </c>
    </row>
    <row r="40" spans="1:10" ht="12" customHeight="1" x14ac:dyDescent="0.2">
      <c r="A40" s="48" t="s">
        <v>319</v>
      </c>
      <c r="B40" s="133">
        <v>86</v>
      </c>
      <c r="C40" s="133">
        <v>135</v>
      </c>
      <c r="D40" s="133">
        <v>113</v>
      </c>
      <c r="E40" s="133">
        <v>124</v>
      </c>
      <c r="F40" s="133">
        <v>104</v>
      </c>
      <c r="G40" s="133">
        <v>10</v>
      </c>
      <c r="H40" s="73">
        <f t="shared" si="1"/>
        <v>-94</v>
      </c>
      <c r="I40" s="70">
        <f t="shared" si="0"/>
        <v>-90.384615384615387</v>
      </c>
      <c r="J40" s="70">
        <f t="shared" si="2"/>
        <v>0.20863759649488839</v>
      </c>
    </row>
    <row r="41" spans="1:10" ht="12" customHeight="1" x14ac:dyDescent="0.2">
      <c r="A41" s="48" t="s">
        <v>363</v>
      </c>
      <c r="B41" s="566">
        <v>87</v>
      </c>
      <c r="C41" s="133">
        <v>114</v>
      </c>
      <c r="D41" s="566">
        <v>85</v>
      </c>
      <c r="E41" s="133">
        <v>59</v>
      </c>
      <c r="F41" s="133">
        <v>79</v>
      </c>
      <c r="G41" s="133">
        <v>9</v>
      </c>
      <c r="H41" s="73">
        <f t="shared" si="1"/>
        <v>-70</v>
      </c>
      <c r="I41" s="70">
        <f t="shared" si="0"/>
        <v>-88.60759493670885</v>
      </c>
      <c r="J41" s="70">
        <f t="shared" si="2"/>
        <v>0.18777383684539956</v>
      </c>
    </row>
    <row r="42" spans="1:10" ht="12" customHeight="1" x14ac:dyDescent="0.2">
      <c r="A42" s="48" t="s">
        <v>365</v>
      </c>
      <c r="B42" s="133">
        <v>36</v>
      </c>
      <c r="C42" s="133">
        <v>8</v>
      </c>
      <c r="D42" s="133">
        <v>7</v>
      </c>
      <c r="E42" s="133">
        <v>17</v>
      </c>
      <c r="F42" s="133">
        <v>17</v>
      </c>
      <c r="G42" s="133">
        <v>9</v>
      </c>
      <c r="H42" s="73">
        <f t="shared" si="1"/>
        <v>-8</v>
      </c>
      <c r="I42" s="70">
        <f t="shared" si="0"/>
        <v>-47.058823529411761</v>
      </c>
      <c r="J42" s="70">
        <f t="shared" si="2"/>
        <v>0.18777383684539956</v>
      </c>
    </row>
    <row r="43" spans="1:10" ht="12" customHeight="1" x14ac:dyDescent="0.2">
      <c r="A43" s="48" t="s">
        <v>359</v>
      </c>
      <c r="B43" s="133">
        <v>15</v>
      </c>
      <c r="C43" s="133">
        <v>21</v>
      </c>
      <c r="D43" s="133">
        <v>11</v>
      </c>
      <c r="E43" s="133">
        <v>22</v>
      </c>
      <c r="F43" s="133">
        <v>9</v>
      </c>
      <c r="G43" s="133">
        <v>4</v>
      </c>
      <c r="H43" s="73">
        <f t="shared" si="1"/>
        <v>-5</v>
      </c>
      <c r="I43" s="70">
        <f t="shared" si="0"/>
        <v>-55.555555555555557</v>
      </c>
      <c r="J43" s="70">
        <f t="shared" si="2"/>
        <v>8.3455038597955347E-2</v>
      </c>
    </row>
    <row r="44" spans="1:10" ht="12" customHeight="1" x14ac:dyDescent="0.2">
      <c r="A44" s="48" t="s">
        <v>321</v>
      </c>
      <c r="B44" s="133">
        <v>61</v>
      </c>
      <c r="C44" s="133">
        <v>80</v>
      </c>
      <c r="D44" s="133">
        <v>59</v>
      </c>
      <c r="E44" s="133">
        <v>52</v>
      </c>
      <c r="F44" s="133">
        <v>49</v>
      </c>
      <c r="G44" s="133">
        <v>4</v>
      </c>
      <c r="H44" s="73">
        <f t="shared" si="1"/>
        <v>-45</v>
      </c>
      <c r="I44" s="70">
        <f t="shared" si="0"/>
        <v>-91.83673469387756</v>
      </c>
      <c r="J44" s="70">
        <f t="shared" si="2"/>
        <v>8.3455038597955347E-2</v>
      </c>
    </row>
    <row r="45" spans="1:10" ht="12" customHeight="1" x14ac:dyDescent="0.2">
      <c r="A45" s="48" t="s">
        <v>330</v>
      </c>
      <c r="B45" s="566">
        <v>26</v>
      </c>
      <c r="C45" s="566">
        <v>20</v>
      </c>
      <c r="D45" s="566">
        <v>16</v>
      </c>
      <c r="E45" s="566">
        <v>22</v>
      </c>
      <c r="F45" s="566">
        <v>51</v>
      </c>
      <c r="G45" s="566">
        <v>3</v>
      </c>
      <c r="H45" s="73">
        <f t="shared" si="1"/>
        <v>-48</v>
      </c>
      <c r="I45" s="70">
        <f t="shared" si="0"/>
        <v>-94.117647058823522</v>
      </c>
      <c r="J45" s="70">
        <f t="shared" si="2"/>
        <v>6.2591278948466514E-2</v>
      </c>
    </row>
    <row r="46" spans="1:10" ht="12" customHeight="1" x14ac:dyDescent="0.2">
      <c r="A46" s="48" t="s">
        <v>316</v>
      </c>
      <c r="B46" s="133">
        <v>26</v>
      </c>
      <c r="C46" s="133">
        <v>22</v>
      </c>
      <c r="D46" s="133">
        <v>34</v>
      </c>
      <c r="E46" s="133">
        <v>16</v>
      </c>
      <c r="F46" s="133">
        <v>12</v>
      </c>
      <c r="G46" s="133">
        <v>3</v>
      </c>
      <c r="H46" s="73">
        <f t="shared" si="1"/>
        <v>-9</v>
      </c>
      <c r="I46" s="70">
        <f t="shared" si="0"/>
        <v>-75</v>
      </c>
      <c r="J46" s="70">
        <f t="shared" si="2"/>
        <v>6.2591278948466514E-2</v>
      </c>
    </row>
    <row r="47" spans="1:10" ht="12" customHeight="1" x14ac:dyDescent="0.2">
      <c r="A47" s="48" t="s">
        <v>337</v>
      </c>
      <c r="B47" s="133">
        <v>23</v>
      </c>
      <c r="C47" s="133">
        <v>25</v>
      </c>
      <c r="D47" s="133">
        <v>16</v>
      </c>
      <c r="E47" s="133">
        <v>22</v>
      </c>
      <c r="F47" s="133">
        <v>19</v>
      </c>
      <c r="G47" s="133">
        <v>1</v>
      </c>
      <c r="H47" s="73">
        <f t="shared" si="1"/>
        <v>-18</v>
      </c>
      <c r="I47" s="70">
        <f t="shared" si="0"/>
        <v>-94.73684210526315</v>
      </c>
      <c r="J47" s="70">
        <f t="shared" si="2"/>
        <v>2.0863759649488837E-2</v>
      </c>
    </row>
    <row r="48" spans="1:10" ht="12" customHeight="1" x14ac:dyDescent="0.2">
      <c r="A48" s="48" t="s">
        <v>362</v>
      </c>
      <c r="B48" s="566">
        <v>3</v>
      </c>
      <c r="C48" s="133">
        <v>11</v>
      </c>
      <c r="D48" s="566">
        <v>8</v>
      </c>
      <c r="E48" s="133">
        <v>6</v>
      </c>
      <c r="F48" s="133">
        <v>18</v>
      </c>
      <c r="G48" s="133">
        <v>0</v>
      </c>
      <c r="H48" s="73">
        <f t="shared" si="1"/>
        <v>-18</v>
      </c>
      <c r="I48" s="70">
        <f t="shared" si="0"/>
        <v>-100</v>
      </c>
      <c r="J48" s="70">
        <f t="shared" si="2"/>
        <v>0</v>
      </c>
    </row>
    <row r="49" spans="1:10" ht="12" customHeight="1" x14ac:dyDescent="0.2">
      <c r="A49" s="48" t="s">
        <v>335</v>
      </c>
      <c r="B49" s="133">
        <v>25</v>
      </c>
      <c r="C49" s="133">
        <v>19</v>
      </c>
      <c r="D49" s="133">
        <v>26</v>
      </c>
      <c r="E49" s="133">
        <v>19</v>
      </c>
      <c r="F49" s="133">
        <v>13</v>
      </c>
      <c r="G49" s="133">
        <v>0</v>
      </c>
      <c r="H49" s="73">
        <f t="shared" si="1"/>
        <v>-13</v>
      </c>
      <c r="I49" s="70">
        <f t="shared" si="0"/>
        <v>-100</v>
      </c>
      <c r="J49" s="70">
        <f t="shared" si="2"/>
        <v>0</v>
      </c>
    </row>
    <row r="50" spans="1:10" ht="12" customHeight="1" x14ac:dyDescent="0.2">
      <c r="A50" s="48" t="s">
        <v>368</v>
      </c>
      <c r="B50" s="133">
        <v>26</v>
      </c>
      <c r="C50" s="133">
        <v>21</v>
      </c>
      <c r="D50" s="133">
        <v>20</v>
      </c>
      <c r="E50" s="133">
        <v>16</v>
      </c>
      <c r="F50" s="133">
        <v>41</v>
      </c>
      <c r="G50" s="133">
        <v>0</v>
      </c>
      <c r="H50" s="73">
        <f t="shared" si="1"/>
        <v>-41</v>
      </c>
      <c r="I50" s="70">
        <f t="shared" si="0"/>
        <v>-100</v>
      </c>
      <c r="J50" s="70">
        <f t="shared" si="2"/>
        <v>0</v>
      </c>
    </row>
    <row r="51" spans="1:10" ht="12" customHeight="1" x14ac:dyDescent="0.2">
      <c r="A51" s="48" t="s">
        <v>370</v>
      </c>
      <c r="B51" s="133">
        <v>405</v>
      </c>
      <c r="C51" s="133">
        <v>513</v>
      </c>
      <c r="D51" s="133">
        <v>635</v>
      </c>
      <c r="E51" s="133">
        <v>620</v>
      </c>
      <c r="F51" s="133">
        <v>513</v>
      </c>
      <c r="G51" s="133">
        <v>218</v>
      </c>
      <c r="H51" s="73">
        <f t="shared" si="1"/>
        <v>-295</v>
      </c>
      <c r="I51" s="70">
        <f t="shared" ref="I51:I59" si="3">(G51-F51)/F51*100</f>
        <v>-57.504873294346979</v>
      </c>
      <c r="J51" s="70">
        <f>G51/G$59*100</f>
        <v>4.5482996035885668</v>
      </c>
    </row>
    <row r="52" spans="1:10" ht="12" customHeight="1" x14ac:dyDescent="0.2">
      <c r="A52" s="48" t="s">
        <v>371</v>
      </c>
      <c r="B52" s="566">
        <v>37</v>
      </c>
      <c r="C52" s="566">
        <v>38</v>
      </c>
      <c r="D52" s="566">
        <v>36</v>
      </c>
      <c r="E52" s="566">
        <v>24</v>
      </c>
      <c r="F52" s="566">
        <v>29</v>
      </c>
      <c r="G52" s="566">
        <v>4</v>
      </c>
      <c r="H52" s="73">
        <f t="shared" si="1"/>
        <v>-25</v>
      </c>
      <c r="I52" s="70">
        <f t="shared" si="3"/>
        <v>-86.206896551724128</v>
      </c>
      <c r="J52" s="70">
        <f t="shared" ref="J52:J59" si="4">G52/G$59*100</f>
        <v>8.3455038597955347E-2</v>
      </c>
    </row>
    <row r="53" spans="1:10" ht="12" customHeight="1" x14ac:dyDescent="0.2">
      <c r="A53" s="48" t="s">
        <v>376</v>
      </c>
      <c r="B53" s="133">
        <v>160</v>
      </c>
      <c r="C53" s="133">
        <v>198</v>
      </c>
      <c r="D53" s="133">
        <v>229</v>
      </c>
      <c r="E53" s="133">
        <v>187</v>
      </c>
      <c r="F53" s="133">
        <v>182</v>
      </c>
      <c r="G53" s="133">
        <v>46</v>
      </c>
      <c r="H53" s="73">
        <f t="shared" si="1"/>
        <v>-136</v>
      </c>
      <c r="I53" s="70">
        <f t="shared" si="3"/>
        <v>-74.72527472527473</v>
      </c>
      <c r="J53" s="70">
        <f t="shared" si="4"/>
        <v>0.95973294387648644</v>
      </c>
    </row>
    <row r="54" spans="1:10" ht="12" customHeight="1" x14ac:dyDescent="0.2">
      <c r="A54" s="48" t="s">
        <v>377</v>
      </c>
      <c r="B54" s="133">
        <v>185</v>
      </c>
      <c r="C54" s="133">
        <v>186</v>
      </c>
      <c r="D54" s="133">
        <v>203</v>
      </c>
      <c r="E54" s="133">
        <v>169</v>
      </c>
      <c r="F54" s="133">
        <v>124</v>
      </c>
      <c r="G54" s="133">
        <v>13</v>
      </c>
      <c r="H54" s="73">
        <f t="shared" si="1"/>
        <v>-111</v>
      </c>
      <c r="I54" s="70">
        <f t="shared" si="3"/>
        <v>-89.516129032258064</v>
      </c>
      <c r="J54" s="70">
        <f t="shared" si="4"/>
        <v>0.27122887544335489</v>
      </c>
    </row>
    <row r="55" spans="1:10" ht="12" customHeight="1" x14ac:dyDescent="0.2">
      <c r="A55" s="48" t="s">
        <v>372</v>
      </c>
      <c r="B55" s="566">
        <v>160</v>
      </c>
      <c r="C55" s="133">
        <v>211</v>
      </c>
      <c r="D55" s="566">
        <v>188</v>
      </c>
      <c r="E55" s="133">
        <v>198</v>
      </c>
      <c r="F55" s="133">
        <v>162</v>
      </c>
      <c r="G55" s="133">
        <v>60</v>
      </c>
      <c r="H55" s="73">
        <f t="shared" si="1"/>
        <v>-102</v>
      </c>
      <c r="I55" s="70">
        <f t="shared" si="3"/>
        <v>-62.962962962962962</v>
      </c>
      <c r="J55" s="70">
        <f t="shared" si="4"/>
        <v>1.2518255789693302</v>
      </c>
    </row>
    <row r="56" spans="1:10" ht="12" customHeight="1" x14ac:dyDescent="0.2">
      <c r="A56" s="48" t="s">
        <v>1506</v>
      </c>
      <c r="B56" s="133">
        <v>139</v>
      </c>
      <c r="C56" s="133">
        <v>192</v>
      </c>
      <c r="D56" s="133">
        <v>185</v>
      </c>
      <c r="E56" s="133">
        <v>166</v>
      </c>
      <c r="F56" s="133">
        <v>96</v>
      </c>
      <c r="G56" s="133">
        <v>32</v>
      </c>
      <c r="H56" s="73">
        <f t="shared" si="1"/>
        <v>-64</v>
      </c>
      <c r="I56" s="70">
        <f t="shared" si="3"/>
        <v>-66.666666666666657</v>
      </c>
      <c r="J56" s="70">
        <f t="shared" si="4"/>
        <v>0.66764030878364278</v>
      </c>
    </row>
    <row r="57" spans="1:10" ht="12" customHeight="1" x14ac:dyDescent="0.2">
      <c r="A57" s="48" t="s">
        <v>1509</v>
      </c>
      <c r="B57" s="133">
        <v>152</v>
      </c>
      <c r="C57" s="133">
        <v>173</v>
      </c>
      <c r="D57" s="133">
        <v>216</v>
      </c>
      <c r="E57" s="133">
        <v>165</v>
      </c>
      <c r="F57" s="133">
        <v>148</v>
      </c>
      <c r="G57" s="133">
        <v>62</v>
      </c>
      <c r="H57" s="73">
        <f t="shared" si="1"/>
        <v>-86</v>
      </c>
      <c r="I57" s="70">
        <f t="shared" si="3"/>
        <v>-58.108108108108105</v>
      </c>
      <c r="J57" s="70">
        <f t="shared" si="4"/>
        <v>1.2935530982683079</v>
      </c>
    </row>
    <row r="58" spans="1:10" ht="12" customHeight="1" x14ac:dyDescent="0.2">
      <c r="A58" s="48" t="s">
        <v>378</v>
      </c>
      <c r="B58" s="133">
        <v>0</v>
      </c>
      <c r="C58" s="133">
        <v>2</v>
      </c>
      <c r="D58" s="133">
        <v>0</v>
      </c>
      <c r="E58" s="133">
        <v>0</v>
      </c>
      <c r="F58" s="133">
        <v>0</v>
      </c>
      <c r="G58" s="133">
        <v>0</v>
      </c>
      <c r="H58" s="73">
        <f t="shared" si="1"/>
        <v>0</v>
      </c>
      <c r="I58" s="70"/>
      <c r="J58" s="70">
        <f t="shared" si="4"/>
        <v>0</v>
      </c>
    </row>
    <row r="59" spans="1:10" s="13" customFormat="1" ht="12" customHeight="1" x14ac:dyDescent="0.2">
      <c r="A59" s="230" t="s">
        <v>373</v>
      </c>
      <c r="B59" s="216">
        <v>19734</v>
      </c>
      <c r="C59" s="216">
        <v>21586</v>
      </c>
      <c r="D59" s="216">
        <f>SUM(D3:D58)</f>
        <v>21171</v>
      </c>
      <c r="E59" s="216">
        <f t="shared" ref="E59:G59" si="5">SUM(E3:E58)</f>
        <v>21966</v>
      </c>
      <c r="F59" s="216">
        <f t="shared" si="5"/>
        <v>20393</v>
      </c>
      <c r="G59" s="216">
        <f t="shared" si="5"/>
        <v>4793</v>
      </c>
      <c r="H59" s="294">
        <f t="shared" si="1"/>
        <v>-15600</v>
      </c>
      <c r="I59" s="295">
        <f t="shared" si="3"/>
        <v>-76.496837150002449</v>
      </c>
      <c r="J59" s="295">
        <f t="shared" si="4"/>
        <v>100</v>
      </c>
    </row>
    <row r="60" spans="1:10" ht="12" customHeight="1" x14ac:dyDescent="0.2">
      <c r="A60" s="124" t="s">
        <v>1029</v>
      </c>
    </row>
    <row r="64" spans="1:10" ht="15" x14ac:dyDescent="0.25">
      <c r="A64" s="1053" t="s">
        <v>1510</v>
      </c>
      <c r="B64" s="1053"/>
      <c r="C64" s="1053"/>
      <c r="D64" s="1053"/>
      <c r="E64" s="1053"/>
      <c r="F64" s="1053"/>
      <c r="G64" s="1053"/>
      <c r="H64" s="1053"/>
      <c r="I64" s="1053"/>
      <c r="J64" s="1053"/>
    </row>
    <row r="66" spans="1:10" ht="15" x14ac:dyDescent="0.2">
      <c r="A66" s="1066" t="s">
        <v>1113</v>
      </c>
      <c r="B66" s="1066"/>
      <c r="C66" s="1066"/>
      <c r="D66" s="1066"/>
      <c r="E66" s="1066"/>
      <c r="F66" s="1066"/>
      <c r="G66" s="1066"/>
      <c r="H66" s="1066"/>
      <c r="I66" s="1066"/>
      <c r="J66" s="1066"/>
    </row>
    <row r="87" spans="1:10" ht="15" x14ac:dyDescent="0.2">
      <c r="A87" s="1066" t="s">
        <v>1558</v>
      </c>
      <c r="B87" s="1066"/>
      <c r="C87" s="1066"/>
      <c r="D87" s="1066"/>
      <c r="E87" s="1066"/>
      <c r="F87" s="1066"/>
      <c r="G87" s="1066"/>
      <c r="H87" s="1066"/>
      <c r="I87" s="1066"/>
      <c r="J87" s="1066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</sheetData>
  <sortState xmlns:xlrd2="http://schemas.microsoft.com/office/spreadsheetml/2017/richdata2" ref="A3:J50">
    <sortCondition descending="1" ref="G3:G50"/>
  </sortState>
  <mergeCells count="4">
    <mergeCell ref="A1:J1"/>
    <mergeCell ref="A64:J64"/>
    <mergeCell ref="A66:J66"/>
    <mergeCell ref="A87:J87"/>
  </mergeCells>
  <pageMargins left="0.70866141732283472" right="0.70866141732283472" top="0.94488188976377963" bottom="0.94488188976377963" header="0.31496062992125984" footer="0.31496062992125984"/>
  <pageSetup paperSize="9" scale="95" orientation="portrait" r:id="rId1"/>
  <rowBreaks count="1" manualBreakCount="1">
    <brk id="60" max="16383" man="1"/>
  </rowBreaks>
  <ignoredErrors>
    <ignoredError sqref="D59:G59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86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25.42578125" style="22" customWidth="1"/>
    <col min="2" max="9" width="7.42578125" style="22" customWidth="1"/>
    <col min="10" max="10" width="6.85546875" style="22" customWidth="1"/>
    <col min="11" max="16384" width="9.140625" style="22"/>
  </cols>
  <sheetData>
    <row r="1" spans="1:10" ht="31.5" customHeight="1" x14ac:dyDescent="0.25">
      <c r="A1" s="995" t="s">
        <v>1888</v>
      </c>
      <c r="B1" s="995"/>
      <c r="C1" s="995"/>
      <c r="D1" s="995"/>
      <c r="E1" s="995"/>
      <c r="F1" s="995"/>
      <c r="G1" s="995"/>
      <c r="H1" s="995"/>
      <c r="I1" s="995"/>
      <c r="J1" s="995"/>
    </row>
    <row r="2" spans="1:10" s="306" customFormat="1" ht="28.5" customHeight="1" x14ac:dyDescent="0.2">
      <c r="A2" s="305" t="s">
        <v>352</v>
      </c>
      <c r="B2" s="305">
        <v>2015</v>
      </c>
      <c r="C2" s="305">
        <v>2016</v>
      </c>
      <c r="D2" s="305">
        <v>2017</v>
      </c>
      <c r="E2" s="305">
        <v>2018</v>
      </c>
      <c r="F2" s="305">
        <v>2019</v>
      </c>
      <c r="G2" s="652">
        <v>2020</v>
      </c>
      <c r="H2" s="652" t="s">
        <v>1507</v>
      </c>
      <c r="I2" s="652" t="s">
        <v>1508</v>
      </c>
      <c r="J2" s="652" t="s">
        <v>1503</v>
      </c>
    </row>
    <row r="3" spans="1:10" ht="12" customHeight="1" x14ac:dyDescent="0.2">
      <c r="A3" s="51" t="s">
        <v>310</v>
      </c>
      <c r="B3" s="132">
        <v>3473</v>
      </c>
      <c r="C3" s="132">
        <v>3697</v>
      </c>
      <c r="D3" s="132">
        <v>4041</v>
      </c>
      <c r="E3" s="132">
        <v>5153</v>
      </c>
      <c r="F3" s="132">
        <v>6109</v>
      </c>
      <c r="G3" s="132">
        <v>2873</v>
      </c>
      <c r="H3" s="132">
        <f>G3-F3</f>
        <v>-3236</v>
      </c>
      <c r="I3" s="70">
        <f t="shared" ref="I3:I50" si="0">(G3-F3)/F3*100</f>
        <v>-52.971026354558845</v>
      </c>
      <c r="J3" s="70">
        <f t="shared" ref="J3:J50" si="1">G3/G$59*100</f>
        <v>15.35542490646713</v>
      </c>
    </row>
    <row r="4" spans="1:10" ht="12" customHeight="1" x14ac:dyDescent="0.2">
      <c r="A4" s="48" t="s">
        <v>367</v>
      </c>
      <c r="B4" s="133">
        <v>12787</v>
      </c>
      <c r="C4" s="133">
        <v>10973</v>
      </c>
      <c r="D4" s="133">
        <v>12182</v>
      </c>
      <c r="E4" s="133">
        <v>11905</v>
      </c>
      <c r="F4" s="133">
        <v>16709</v>
      </c>
      <c r="G4" s="133">
        <v>2729</v>
      </c>
      <c r="H4" s="132">
        <f t="shared" ref="H4:H59" si="2">G4-F4</f>
        <v>-13980</v>
      </c>
      <c r="I4" s="70">
        <f t="shared" si="0"/>
        <v>-83.667484589143569</v>
      </c>
      <c r="J4" s="70">
        <f t="shared" si="1"/>
        <v>14.585783003741316</v>
      </c>
    </row>
    <row r="5" spans="1:10" ht="12" customHeight="1" x14ac:dyDescent="0.2">
      <c r="A5" s="48" t="s">
        <v>288</v>
      </c>
      <c r="B5" s="133">
        <v>2104</v>
      </c>
      <c r="C5" s="133">
        <v>2129</v>
      </c>
      <c r="D5" s="133">
        <v>1999</v>
      </c>
      <c r="E5" s="133">
        <v>2216</v>
      </c>
      <c r="F5" s="133">
        <v>1368</v>
      </c>
      <c r="G5" s="133">
        <v>1407</v>
      </c>
      <c r="H5" s="132">
        <f t="shared" si="2"/>
        <v>39</v>
      </c>
      <c r="I5" s="70">
        <f t="shared" si="0"/>
        <v>2.8508771929824559</v>
      </c>
      <c r="J5" s="70">
        <f t="shared" si="1"/>
        <v>7.5200427578834841</v>
      </c>
    </row>
    <row r="6" spans="1:10" ht="12" customHeight="1" x14ac:dyDescent="0.2">
      <c r="A6" s="48" t="s">
        <v>311</v>
      </c>
      <c r="B6" s="133">
        <v>2589</v>
      </c>
      <c r="C6" s="133">
        <v>2605</v>
      </c>
      <c r="D6" s="133">
        <v>3173</v>
      </c>
      <c r="E6" s="133">
        <v>3411</v>
      </c>
      <c r="F6" s="133">
        <v>2619</v>
      </c>
      <c r="G6" s="133">
        <v>946</v>
      </c>
      <c r="H6" s="132">
        <f t="shared" si="2"/>
        <v>-1673</v>
      </c>
      <c r="I6" s="70">
        <f t="shared" si="0"/>
        <v>-63.879343260786555</v>
      </c>
      <c r="J6" s="70">
        <f t="shared" si="1"/>
        <v>5.0561197220737579</v>
      </c>
    </row>
    <row r="7" spans="1:10" ht="12" customHeight="1" x14ac:dyDescent="0.2">
      <c r="A7" s="48" t="s">
        <v>315</v>
      </c>
      <c r="B7" s="133">
        <v>2760</v>
      </c>
      <c r="C7" s="133">
        <v>2830</v>
      </c>
      <c r="D7" s="133">
        <v>2832</v>
      </c>
      <c r="E7" s="133">
        <v>2979</v>
      </c>
      <c r="F7" s="133">
        <v>3479</v>
      </c>
      <c r="G7" s="133">
        <v>931</v>
      </c>
      <c r="H7" s="132">
        <f t="shared" si="2"/>
        <v>-2548</v>
      </c>
      <c r="I7" s="70">
        <f t="shared" si="0"/>
        <v>-73.239436619718319</v>
      </c>
      <c r="J7" s="70">
        <f t="shared" si="1"/>
        <v>4.9759486905398189</v>
      </c>
    </row>
    <row r="8" spans="1:10" ht="12" customHeight="1" x14ac:dyDescent="0.2">
      <c r="A8" s="48" t="s">
        <v>314</v>
      </c>
      <c r="B8" s="133">
        <v>1531</v>
      </c>
      <c r="C8" s="133">
        <v>1664</v>
      </c>
      <c r="D8" s="133">
        <v>2247</v>
      </c>
      <c r="E8" s="133">
        <v>1777</v>
      </c>
      <c r="F8" s="133">
        <v>2774</v>
      </c>
      <c r="G8" s="133">
        <v>773</v>
      </c>
      <c r="H8" s="132">
        <f t="shared" si="2"/>
        <v>-2001</v>
      </c>
      <c r="I8" s="70">
        <f t="shared" si="0"/>
        <v>-72.13410237923577</v>
      </c>
      <c r="J8" s="70">
        <f t="shared" si="1"/>
        <v>4.13148049171566</v>
      </c>
    </row>
    <row r="9" spans="1:10" ht="12" customHeight="1" x14ac:dyDescent="0.2">
      <c r="A9" s="48" t="s">
        <v>339</v>
      </c>
      <c r="B9" s="133">
        <v>1589</v>
      </c>
      <c r="C9" s="133">
        <v>2159</v>
      </c>
      <c r="D9" s="133">
        <v>2218</v>
      </c>
      <c r="E9" s="133">
        <v>2656</v>
      </c>
      <c r="F9" s="133">
        <v>1611</v>
      </c>
      <c r="G9" s="133">
        <v>576</v>
      </c>
      <c r="H9" s="132">
        <f t="shared" si="2"/>
        <v>-1035</v>
      </c>
      <c r="I9" s="70">
        <f t="shared" si="0"/>
        <v>-64.245810055865931</v>
      </c>
      <c r="J9" s="70">
        <f t="shared" si="1"/>
        <v>3.0785676109032605</v>
      </c>
    </row>
    <row r="10" spans="1:10" ht="12" customHeight="1" x14ac:dyDescent="0.2">
      <c r="A10" s="48" t="s">
        <v>306</v>
      </c>
      <c r="B10" s="133">
        <v>1301</v>
      </c>
      <c r="C10" s="133">
        <v>1266</v>
      </c>
      <c r="D10" s="133">
        <v>2064</v>
      </c>
      <c r="E10" s="133">
        <v>1582</v>
      </c>
      <c r="F10" s="133">
        <v>2285</v>
      </c>
      <c r="G10" s="133">
        <v>572</v>
      </c>
      <c r="H10" s="132">
        <f t="shared" si="2"/>
        <v>-1713</v>
      </c>
      <c r="I10" s="70">
        <f t="shared" si="0"/>
        <v>-74.967177242888411</v>
      </c>
      <c r="J10" s="70">
        <f t="shared" si="1"/>
        <v>3.0571886691608765</v>
      </c>
    </row>
    <row r="11" spans="1:10" ht="12" customHeight="1" x14ac:dyDescent="0.2">
      <c r="A11" s="48" t="s">
        <v>322</v>
      </c>
      <c r="B11" s="133">
        <v>1377</v>
      </c>
      <c r="C11" s="133">
        <v>1864</v>
      </c>
      <c r="D11" s="133">
        <v>2168</v>
      </c>
      <c r="E11" s="133">
        <v>2411</v>
      </c>
      <c r="F11" s="133">
        <v>1903</v>
      </c>
      <c r="G11" s="133">
        <v>543</v>
      </c>
      <c r="H11" s="132">
        <f t="shared" si="2"/>
        <v>-1360</v>
      </c>
      <c r="I11" s="70">
        <f t="shared" si="0"/>
        <v>-71.466106148187066</v>
      </c>
      <c r="J11" s="70">
        <f t="shared" si="1"/>
        <v>2.9021913415285945</v>
      </c>
    </row>
    <row r="12" spans="1:10" ht="12" customHeight="1" x14ac:dyDescent="0.2">
      <c r="A12" s="48" t="s">
        <v>334</v>
      </c>
      <c r="B12" s="566">
        <v>907</v>
      </c>
      <c r="C12" s="133">
        <v>1356</v>
      </c>
      <c r="D12" s="566">
        <v>1291</v>
      </c>
      <c r="E12" s="133">
        <v>1112</v>
      </c>
      <c r="F12" s="133">
        <v>1152</v>
      </c>
      <c r="G12" s="133">
        <v>478</v>
      </c>
      <c r="H12" s="132">
        <f t="shared" si="2"/>
        <v>-674</v>
      </c>
      <c r="I12" s="70">
        <f t="shared" si="0"/>
        <v>-58.506944444444443</v>
      </c>
      <c r="J12" s="70">
        <f t="shared" si="1"/>
        <v>2.5547835382148585</v>
      </c>
    </row>
    <row r="13" spans="1:10" ht="12" customHeight="1" x14ac:dyDescent="0.2">
      <c r="A13" s="48" t="s">
        <v>303</v>
      </c>
      <c r="B13" s="133">
        <v>3708</v>
      </c>
      <c r="C13" s="133">
        <v>3602</v>
      </c>
      <c r="D13" s="133">
        <v>2365</v>
      </c>
      <c r="E13" s="133">
        <v>2922</v>
      </c>
      <c r="F13" s="133">
        <v>3371</v>
      </c>
      <c r="G13" s="133">
        <v>457</v>
      </c>
      <c r="H13" s="132">
        <f t="shared" si="2"/>
        <v>-2914</v>
      </c>
      <c r="I13" s="70">
        <f t="shared" si="0"/>
        <v>-86.443191931177694</v>
      </c>
      <c r="J13" s="70">
        <f t="shared" si="1"/>
        <v>2.442544094067344</v>
      </c>
    </row>
    <row r="14" spans="1:10" ht="12" customHeight="1" x14ac:dyDescent="0.2">
      <c r="A14" s="48" t="s">
        <v>297</v>
      </c>
      <c r="B14" s="133">
        <v>592</v>
      </c>
      <c r="C14" s="133">
        <v>846</v>
      </c>
      <c r="D14" s="133">
        <v>980</v>
      </c>
      <c r="E14" s="133">
        <v>775</v>
      </c>
      <c r="F14" s="133">
        <v>1025</v>
      </c>
      <c r="G14" s="133">
        <v>373</v>
      </c>
      <c r="H14" s="132">
        <f t="shared" si="2"/>
        <v>-652</v>
      </c>
      <c r="I14" s="70">
        <f t="shared" si="0"/>
        <v>-63.609756097560975</v>
      </c>
      <c r="J14" s="70">
        <f t="shared" si="1"/>
        <v>1.9935863174772848</v>
      </c>
    </row>
    <row r="15" spans="1:10" ht="12" customHeight="1" x14ac:dyDescent="0.2">
      <c r="A15" s="48" t="s">
        <v>361</v>
      </c>
      <c r="B15" s="133">
        <v>247</v>
      </c>
      <c r="C15" s="133">
        <v>197</v>
      </c>
      <c r="D15" s="133">
        <v>580</v>
      </c>
      <c r="E15" s="133">
        <v>512</v>
      </c>
      <c r="F15" s="133">
        <v>680</v>
      </c>
      <c r="G15" s="133">
        <v>354</v>
      </c>
      <c r="H15" s="132">
        <f t="shared" si="2"/>
        <v>-326</v>
      </c>
      <c r="I15" s="70">
        <f t="shared" si="0"/>
        <v>-47.941176470588239</v>
      </c>
      <c r="J15" s="70">
        <f t="shared" si="1"/>
        <v>1.892036344200962</v>
      </c>
    </row>
    <row r="16" spans="1:10" ht="12" customHeight="1" x14ac:dyDescent="0.2">
      <c r="A16" s="48" t="s">
        <v>293</v>
      </c>
      <c r="B16" s="133">
        <v>380</v>
      </c>
      <c r="C16" s="133">
        <v>631</v>
      </c>
      <c r="D16" s="133">
        <v>704</v>
      </c>
      <c r="E16" s="133">
        <v>976</v>
      </c>
      <c r="F16" s="133">
        <v>753</v>
      </c>
      <c r="G16" s="133">
        <v>328</v>
      </c>
      <c r="H16" s="132">
        <f t="shared" si="2"/>
        <v>-425</v>
      </c>
      <c r="I16" s="70">
        <f t="shared" si="0"/>
        <v>-56.440903054448874</v>
      </c>
      <c r="J16" s="70">
        <f t="shared" si="1"/>
        <v>1.7530732228754675</v>
      </c>
    </row>
    <row r="17" spans="1:10" ht="12" customHeight="1" x14ac:dyDescent="0.2">
      <c r="A17" s="48" t="s">
        <v>326</v>
      </c>
      <c r="B17" s="133">
        <v>564</v>
      </c>
      <c r="C17" s="133">
        <v>465</v>
      </c>
      <c r="D17" s="133">
        <v>835</v>
      </c>
      <c r="E17" s="133">
        <v>1111</v>
      </c>
      <c r="F17" s="133">
        <v>815</v>
      </c>
      <c r="G17" s="133">
        <v>291</v>
      </c>
      <c r="H17" s="132">
        <f t="shared" si="2"/>
        <v>-524</v>
      </c>
      <c r="I17" s="70">
        <f t="shared" si="0"/>
        <v>-64.294478527607353</v>
      </c>
      <c r="J17" s="70">
        <f t="shared" si="1"/>
        <v>1.555318011758418</v>
      </c>
    </row>
    <row r="18" spans="1:10" ht="12" customHeight="1" x14ac:dyDescent="0.2">
      <c r="A18" s="48" t="s">
        <v>304</v>
      </c>
      <c r="B18" s="133">
        <v>215</v>
      </c>
      <c r="C18" s="133">
        <v>250</v>
      </c>
      <c r="D18" s="133">
        <v>245</v>
      </c>
      <c r="E18" s="133">
        <v>454</v>
      </c>
      <c r="F18" s="133">
        <v>202</v>
      </c>
      <c r="G18" s="133">
        <v>287</v>
      </c>
      <c r="H18" s="132">
        <f t="shared" si="2"/>
        <v>85</v>
      </c>
      <c r="I18" s="70">
        <f t="shared" si="0"/>
        <v>42.079207920792079</v>
      </c>
      <c r="J18" s="70">
        <f t="shared" si="1"/>
        <v>1.5339390700160342</v>
      </c>
    </row>
    <row r="19" spans="1:10" ht="12" customHeight="1" x14ac:dyDescent="0.2">
      <c r="A19" s="48" t="s">
        <v>358</v>
      </c>
      <c r="B19" s="133">
        <v>1478</v>
      </c>
      <c r="C19" s="133">
        <v>2084</v>
      </c>
      <c r="D19" s="133">
        <v>2293</v>
      </c>
      <c r="E19" s="133">
        <v>1757</v>
      </c>
      <c r="F19" s="133">
        <v>1772</v>
      </c>
      <c r="G19" s="133">
        <v>280</v>
      </c>
      <c r="H19" s="132">
        <f t="shared" si="2"/>
        <v>-1492</v>
      </c>
      <c r="I19" s="70">
        <f t="shared" si="0"/>
        <v>-84.198645598194133</v>
      </c>
      <c r="J19" s="70">
        <f t="shared" si="1"/>
        <v>1.4965259219668627</v>
      </c>
    </row>
    <row r="20" spans="1:10" ht="12" customHeight="1" x14ac:dyDescent="0.2">
      <c r="A20" s="48" t="s">
        <v>320</v>
      </c>
      <c r="B20" s="133">
        <v>683</v>
      </c>
      <c r="C20" s="133">
        <v>642</v>
      </c>
      <c r="D20" s="133">
        <v>960</v>
      </c>
      <c r="E20" s="133">
        <v>1106</v>
      </c>
      <c r="F20" s="133">
        <v>766</v>
      </c>
      <c r="G20" s="133">
        <v>269</v>
      </c>
      <c r="H20" s="132">
        <f t="shared" si="2"/>
        <v>-497</v>
      </c>
      <c r="I20" s="70">
        <f t="shared" si="0"/>
        <v>-64.882506527415146</v>
      </c>
      <c r="J20" s="70">
        <f t="shared" si="1"/>
        <v>1.4377338321753075</v>
      </c>
    </row>
    <row r="21" spans="1:10" ht="12" customHeight="1" x14ac:dyDescent="0.2">
      <c r="A21" s="48" t="s">
        <v>336</v>
      </c>
      <c r="B21" s="133">
        <v>634</v>
      </c>
      <c r="C21" s="133">
        <v>767</v>
      </c>
      <c r="D21" s="133">
        <v>924</v>
      </c>
      <c r="E21" s="133">
        <v>850</v>
      </c>
      <c r="F21" s="133">
        <v>1134</v>
      </c>
      <c r="G21" s="133">
        <v>265</v>
      </c>
      <c r="H21" s="132">
        <f t="shared" si="2"/>
        <v>-869</v>
      </c>
      <c r="I21" s="70">
        <f t="shared" si="0"/>
        <v>-76.631393298059976</v>
      </c>
      <c r="J21" s="70">
        <f t="shared" si="1"/>
        <v>1.4163548904329237</v>
      </c>
    </row>
    <row r="22" spans="1:10" ht="12" customHeight="1" x14ac:dyDescent="0.2">
      <c r="A22" s="48" t="s">
        <v>317</v>
      </c>
      <c r="B22" s="133">
        <v>774</v>
      </c>
      <c r="C22" s="133">
        <v>629</v>
      </c>
      <c r="D22" s="133">
        <v>641</v>
      </c>
      <c r="E22" s="133">
        <v>822</v>
      </c>
      <c r="F22" s="133">
        <v>860</v>
      </c>
      <c r="G22" s="133">
        <v>229</v>
      </c>
      <c r="H22" s="132">
        <f t="shared" si="2"/>
        <v>-631</v>
      </c>
      <c r="I22" s="70">
        <f t="shared" si="0"/>
        <v>-73.372093023255815</v>
      </c>
      <c r="J22" s="70">
        <f t="shared" si="1"/>
        <v>1.22394441475147</v>
      </c>
    </row>
    <row r="23" spans="1:10" ht="12" customHeight="1" x14ac:dyDescent="0.2">
      <c r="A23" s="48" t="s">
        <v>301</v>
      </c>
      <c r="B23" s="133">
        <v>490</v>
      </c>
      <c r="C23" s="133">
        <v>406</v>
      </c>
      <c r="D23" s="133">
        <v>750</v>
      </c>
      <c r="E23" s="133">
        <v>629</v>
      </c>
      <c r="F23" s="133">
        <v>546</v>
      </c>
      <c r="G23" s="133">
        <v>228</v>
      </c>
      <c r="H23" s="132">
        <f t="shared" si="2"/>
        <v>-318</v>
      </c>
      <c r="I23" s="70">
        <f t="shared" si="0"/>
        <v>-58.241758241758248</v>
      </c>
      <c r="J23" s="70">
        <f t="shared" si="1"/>
        <v>1.218599679315874</v>
      </c>
    </row>
    <row r="24" spans="1:10" ht="12" customHeight="1" x14ac:dyDescent="0.2">
      <c r="A24" s="48" t="s">
        <v>324</v>
      </c>
      <c r="B24" s="133">
        <v>263</v>
      </c>
      <c r="C24" s="133">
        <v>541</v>
      </c>
      <c r="D24" s="133">
        <v>1139</v>
      </c>
      <c r="E24" s="133">
        <v>985</v>
      </c>
      <c r="F24" s="133">
        <v>891</v>
      </c>
      <c r="G24" s="133">
        <v>221</v>
      </c>
      <c r="H24" s="132">
        <f t="shared" si="2"/>
        <v>-670</v>
      </c>
      <c r="I24" s="70">
        <f t="shared" si="0"/>
        <v>-75.196408529741859</v>
      </c>
      <c r="J24" s="70">
        <f t="shared" si="1"/>
        <v>1.1811865312667025</v>
      </c>
    </row>
    <row r="25" spans="1:10" ht="12" customHeight="1" x14ac:dyDescent="0.2">
      <c r="A25" s="48" t="s">
        <v>325</v>
      </c>
      <c r="B25" s="133">
        <v>576</v>
      </c>
      <c r="C25" s="133">
        <v>691</v>
      </c>
      <c r="D25" s="133">
        <v>618</v>
      </c>
      <c r="E25" s="133">
        <v>537</v>
      </c>
      <c r="F25" s="133">
        <v>389</v>
      </c>
      <c r="G25" s="133">
        <v>220</v>
      </c>
      <c r="H25" s="132">
        <f t="shared" si="2"/>
        <v>-169</v>
      </c>
      <c r="I25" s="70">
        <f t="shared" si="0"/>
        <v>-43.444730077120823</v>
      </c>
      <c r="J25" s="70">
        <f t="shared" si="1"/>
        <v>1.1758417958311065</v>
      </c>
    </row>
    <row r="26" spans="1:10" ht="12" customHeight="1" x14ac:dyDescent="0.2">
      <c r="A26" s="48" t="s">
        <v>307</v>
      </c>
      <c r="B26" s="133">
        <v>518</v>
      </c>
      <c r="C26" s="133">
        <v>818</v>
      </c>
      <c r="D26" s="133">
        <v>1006</v>
      </c>
      <c r="E26" s="133">
        <v>667</v>
      </c>
      <c r="F26" s="133">
        <v>1245</v>
      </c>
      <c r="G26" s="133">
        <v>201</v>
      </c>
      <c r="H26" s="132">
        <f t="shared" si="2"/>
        <v>-1044</v>
      </c>
      <c r="I26" s="70">
        <f t="shared" si="0"/>
        <v>-83.855421686746993</v>
      </c>
      <c r="J26" s="70">
        <f t="shared" si="1"/>
        <v>1.0742918225547837</v>
      </c>
    </row>
    <row r="27" spans="1:10" ht="12" customHeight="1" x14ac:dyDescent="0.2">
      <c r="A27" s="48" t="s">
        <v>313</v>
      </c>
      <c r="B27" s="133">
        <v>334</v>
      </c>
      <c r="C27" s="133">
        <v>394</v>
      </c>
      <c r="D27" s="133">
        <v>361</v>
      </c>
      <c r="E27" s="133">
        <v>380</v>
      </c>
      <c r="F27" s="133">
        <v>683</v>
      </c>
      <c r="G27" s="133">
        <v>189</v>
      </c>
      <c r="H27" s="132">
        <f t="shared" si="2"/>
        <v>-494</v>
      </c>
      <c r="I27" s="70">
        <f t="shared" si="0"/>
        <v>-72.327964860907755</v>
      </c>
      <c r="J27" s="70">
        <f t="shared" si="1"/>
        <v>1.0101549973276323</v>
      </c>
    </row>
    <row r="28" spans="1:10" ht="12" customHeight="1" x14ac:dyDescent="0.2">
      <c r="A28" s="48" t="s">
        <v>323</v>
      </c>
      <c r="B28" s="133">
        <v>232</v>
      </c>
      <c r="C28" s="133">
        <v>262</v>
      </c>
      <c r="D28" s="133">
        <v>314</v>
      </c>
      <c r="E28" s="133">
        <v>241</v>
      </c>
      <c r="F28" s="133">
        <v>550</v>
      </c>
      <c r="G28" s="133">
        <v>158</v>
      </c>
      <c r="H28" s="132">
        <f t="shared" si="2"/>
        <v>-392</v>
      </c>
      <c r="I28" s="70">
        <f t="shared" si="0"/>
        <v>-71.27272727272728</v>
      </c>
      <c r="J28" s="70">
        <f t="shared" si="1"/>
        <v>0.84446819882415813</v>
      </c>
    </row>
    <row r="29" spans="1:10" ht="12" customHeight="1" x14ac:dyDescent="0.2">
      <c r="A29" s="48" t="s">
        <v>318</v>
      </c>
      <c r="B29" s="133">
        <v>272</v>
      </c>
      <c r="C29" s="133">
        <v>556</v>
      </c>
      <c r="D29" s="133">
        <v>521</v>
      </c>
      <c r="E29" s="133">
        <v>489</v>
      </c>
      <c r="F29" s="133">
        <v>449</v>
      </c>
      <c r="G29" s="133">
        <v>148</v>
      </c>
      <c r="H29" s="132">
        <f t="shared" si="2"/>
        <v>-301</v>
      </c>
      <c r="I29" s="70">
        <f t="shared" si="0"/>
        <v>-67.037861915367486</v>
      </c>
      <c r="J29" s="70">
        <f t="shared" si="1"/>
        <v>0.79102084446819876</v>
      </c>
    </row>
    <row r="30" spans="1:10" ht="12" customHeight="1" x14ac:dyDescent="0.2">
      <c r="A30" s="48" t="s">
        <v>1014</v>
      </c>
      <c r="B30" s="133">
        <v>369</v>
      </c>
      <c r="C30" s="133">
        <v>566</v>
      </c>
      <c r="D30" s="133">
        <v>1112</v>
      </c>
      <c r="E30" s="133">
        <v>747</v>
      </c>
      <c r="F30" s="133">
        <v>677</v>
      </c>
      <c r="G30" s="133">
        <v>138</v>
      </c>
      <c r="H30" s="132">
        <f t="shared" si="2"/>
        <v>-539</v>
      </c>
      <c r="I30" s="70">
        <f t="shared" si="0"/>
        <v>-79.615952732644018</v>
      </c>
      <c r="J30" s="70">
        <f t="shared" si="1"/>
        <v>0.73757349011223949</v>
      </c>
    </row>
    <row r="31" spans="1:10" ht="12" customHeight="1" x14ac:dyDescent="0.2">
      <c r="A31" s="48" t="s">
        <v>360</v>
      </c>
      <c r="B31" s="133">
        <v>303</v>
      </c>
      <c r="C31" s="133">
        <v>384</v>
      </c>
      <c r="D31" s="133">
        <v>322</v>
      </c>
      <c r="E31" s="133">
        <v>474</v>
      </c>
      <c r="F31" s="133">
        <v>719</v>
      </c>
      <c r="G31" s="133">
        <v>118</v>
      </c>
      <c r="H31" s="132">
        <f t="shared" si="2"/>
        <v>-601</v>
      </c>
      <c r="I31" s="70">
        <f t="shared" si="0"/>
        <v>-83.588317107093175</v>
      </c>
      <c r="J31" s="70">
        <f t="shared" si="1"/>
        <v>0.63067878140032074</v>
      </c>
    </row>
    <row r="32" spans="1:10" ht="12" customHeight="1" x14ac:dyDescent="0.2">
      <c r="A32" s="48" t="s">
        <v>329</v>
      </c>
      <c r="B32" s="133">
        <v>411</v>
      </c>
      <c r="C32" s="133">
        <v>379</v>
      </c>
      <c r="D32" s="133">
        <v>437</v>
      </c>
      <c r="E32" s="133">
        <v>655</v>
      </c>
      <c r="F32" s="133">
        <v>547</v>
      </c>
      <c r="G32" s="133">
        <v>95</v>
      </c>
      <c r="H32" s="132">
        <f t="shared" si="2"/>
        <v>-452</v>
      </c>
      <c r="I32" s="70">
        <f t="shared" si="0"/>
        <v>-82.632541133455206</v>
      </c>
      <c r="J32" s="70">
        <f t="shared" si="1"/>
        <v>0.50774986638161401</v>
      </c>
    </row>
    <row r="33" spans="1:10" ht="12" customHeight="1" x14ac:dyDescent="0.2">
      <c r="A33" s="48" t="s">
        <v>333</v>
      </c>
      <c r="B33" s="133">
        <v>138</v>
      </c>
      <c r="C33" s="133">
        <v>162</v>
      </c>
      <c r="D33" s="133">
        <v>296</v>
      </c>
      <c r="E33" s="133">
        <v>208</v>
      </c>
      <c r="F33" s="133">
        <v>87</v>
      </c>
      <c r="G33" s="133">
        <v>92</v>
      </c>
      <c r="H33" s="132">
        <f t="shared" si="2"/>
        <v>5</v>
      </c>
      <c r="I33" s="70">
        <f t="shared" si="0"/>
        <v>5.7471264367816088</v>
      </c>
      <c r="J33" s="70">
        <f t="shared" si="1"/>
        <v>0.49171566007482626</v>
      </c>
    </row>
    <row r="34" spans="1:10" ht="12" customHeight="1" x14ac:dyDescent="0.2">
      <c r="A34" s="48" t="s">
        <v>328</v>
      </c>
      <c r="B34" s="133">
        <v>477</v>
      </c>
      <c r="C34" s="133">
        <v>641</v>
      </c>
      <c r="D34" s="133">
        <v>672</v>
      </c>
      <c r="E34" s="133">
        <v>1103</v>
      </c>
      <c r="F34" s="133">
        <v>553</v>
      </c>
      <c r="G34" s="133">
        <v>78</v>
      </c>
      <c r="H34" s="132">
        <f t="shared" si="2"/>
        <v>-475</v>
      </c>
      <c r="I34" s="70">
        <f t="shared" si="0"/>
        <v>-85.895117540687167</v>
      </c>
      <c r="J34" s="70">
        <f t="shared" si="1"/>
        <v>0.41688936397648313</v>
      </c>
    </row>
    <row r="35" spans="1:10" ht="12" customHeight="1" x14ac:dyDescent="0.2">
      <c r="A35" s="48" t="s">
        <v>316</v>
      </c>
      <c r="B35" s="133">
        <v>78</v>
      </c>
      <c r="C35" s="133">
        <v>68</v>
      </c>
      <c r="D35" s="133">
        <v>230</v>
      </c>
      <c r="E35" s="133">
        <v>108</v>
      </c>
      <c r="F35" s="133">
        <v>29</v>
      </c>
      <c r="G35" s="133">
        <v>56</v>
      </c>
      <c r="H35" s="132">
        <f t="shared" si="2"/>
        <v>27</v>
      </c>
      <c r="I35" s="70">
        <f t="shared" si="0"/>
        <v>93.103448275862064</v>
      </c>
      <c r="J35" s="70">
        <f t="shared" si="1"/>
        <v>0.29930518439337256</v>
      </c>
    </row>
    <row r="36" spans="1:10" ht="12" customHeight="1" x14ac:dyDescent="0.2">
      <c r="A36" s="48" t="s">
        <v>366</v>
      </c>
      <c r="B36" s="133">
        <v>241</v>
      </c>
      <c r="C36" s="133">
        <v>179</v>
      </c>
      <c r="D36" s="133">
        <v>277</v>
      </c>
      <c r="E36" s="133">
        <v>222</v>
      </c>
      <c r="F36" s="133">
        <v>306</v>
      </c>
      <c r="G36" s="133">
        <v>46</v>
      </c>
      <c r="H36" s="132">
        <f t="shared" si="2"/>
        <v>-260</v>
      </c>
      <c r="I36" s="70">
        <f t="shared" si="0"/>
        <v>-84.967320261437905</v>
      </c>
      <c r="J36" s="70">
        <f t="shared" si="1"/>
        <v>0.24585783003741313</v>
      </c>
    </row>
    <row r="37" spans="1:10" ht="12" customHeight="1" x14ac:dyDescent="0.2">
      <c r="A37" s="48" t="s">
        <v>331</v>
      </c>
      <c r="B37" s="133">
        <v>203</v>
      </c>
      <c r="C37" s="133">
        <v>198</v>
      </c>
      <c r="D37" s="133">
        <v>148</v>
      </c>
      <c r="E37" s="133">
        <v>324</v>
      </c>
      <c r="F37" s="133">
        <v>285</v>
      </c>
      <c r="G37" s="133">
        <v>40</v>
      </c>
      <c r="H37" s="132">
        <f t="shared" si="2"/>
        <v>-245</v>
      </c>
      <c r="I37" s="70">
        <f t="shared" si="0"/>
        <v>-85.964912280701753</v>
      </c>
      <c r="J37" s="70">
        <f t="shared" si="1"/>
        <v>0.2137894174238375</v>
      </c>
    </row>
    <row r="38" spans="1:10" ht="12" customHeight="1" x14ac:dyDescent="0.2">
      <c r="A38" s="48" t="s">
        <v>312</v>
      </c>
      <c r="B38" s="133">
        <v>789</v>
      </c>
      <c r="C38" s="133">
        <v>573</v>
      </c>
      <c r="D38" s="133">
        <v>574</v>
      </c>
      <c r="E38" s="133">
        <v>679</v>
      </c>
      <c r="F38" s="133">
        <v>347</v>
      </c>
      <c r="G38" s="133">
        <v>34</v>
      </c>
      <c r="H38" s="132">
        <f t="shared" si="2"/>
        <v>-313</v>
      </c>
      <c r="I38" s="70">
        <f t="shared" si="0"/>
        <v>-90.201729106628235</v>
      </c>
      <c r="J38" s="70">
        <f t="shared" si="1"/>
        <v>0.1817210048102619</v>
      </c>
    </row>
    <row r="39" spans="1:10" ht="12" customHeight="1" x14ac:dyDescent="0.2">
      <c r="A39" s="48" t="s">
        <v>364</v>
      </c>
      <c r="B39" s="133">
        <v>55</v>
      </c>
      <c r="C39" s="133">
        <v>33</v>
      </c>
      <c r="D39" s="133">
        <v>255</v>
      </c>
      <c r="E39" s="133">
        <v>33</v>
      </c>
      <c r="F39" s="133">
        <v>71</v>
      </c>
      <c r="G39" s="133">
        <v>31</v>
      </c>
      <c r="H39" s="132">
        <f t="shared" si="2"/>
        <v>-40</v>
      </c>
      <c r="I39" s="70">
        <f t="shared" si="0"/>
        <v>-56.338028169014088</v>
      </c>
      <c r="J39" s="70">
        <f t="shared" si="1"/>
        <v>0.16568679850347409</v>
      </c>
    </row>
    <row r="40" spans="1:10" ht="12" customHeight="1" x14ac:dyDescent="0.2">
      <c r="A40" s="48" t="s">
        <v>319</v>
      </c>
      <c r="B40" s="133">
        <v>190</v>
      </c>
      <c r="C40" s="133">
        <v>342</v>
      </c>
      <c r="D40" s="133">
        <v>502</v>
      </c>
      <c r="E40" s="133">
        <v>242</v>
      </c>
      <c r="F40" s="133">
        <v>248</v>
      </c>
      <c r="G40" s="133">
        <v>29</v>
      </c>
      <c r="H40" s="132">
        <f t="shared" si="2"/>
        <v>-219</v>
      </c>
      <c r="I40" s="70">
        <f t="shared" si="0"/>
        <v>-88.306451612903231</v>
      </c>
      <c r="J40" s="70">
        <f t="shared" si="1"/>
        <v>0.15499732763228222</v>
      </c>
    </row>
    <row r="41" spans="1:10" ht="12" customHeight="1" x14ac:dyDescent="0.2">
      <c r="A41" s="48" t="s">
        <v>332</v>
      </c>
      <c r="B41" s="133">
        <v>153</v>
      </c>
      <c r="C41" s="133">
        <v>89</v>
      </c>
      <c r="D41" s="133">
        <v>148</v>
      </c>
      <c r="E41" s="133">
        <v>221</v>
      </c>
      <c r="F41" s="133">
        <v>124</v>
      </c>
      <c r="G41" s="133">
        <v>28</v>
      </c>
      <c r="H41" s="132">
        <f t="shared" si="2"/>
        <v>-96</v>
      </c>
      <c r="I41" s="70">
        <f t="shared" si="0"/>
        <v>-77.41935483870968</v>
      </c>
      <c r="J41" s="70">
        <f t="shared" si="1"/>
        <v>0.14965259219668628</v>
      </c>
    </row>
    <row r="42" spans="1:10" ht="12" customHeight="1" x14ac:dyDescent="0.2">
      <c r="A42" s="48" t="s">
        <v>365</v>
      </c>
      <c r="B42" s="133">
        <v>85</v>
      </c>
      <c r="C42" s="133">
        <v>17</v>
      </c>
      <c r="D42" s="133">
        <v>14</v>
      </c>
      <c r="E42" s="133">
        <v>33</v>
      </c>
      <c r="F42" s="133">
        <v>24</v>
      </c>
      <c r="G42" s="133">
        <v>25</v>
      </c>
      <c r="H42" s="132">
        <f t="shared" si="2"/>
        <v>1</v>
      </c>
      <c r="I42" s="70">
        <f t="shared" si="0"/>
        <v>4.1666666666666661</v>
      </c>
      <c r="J42" s="70">
        <f t="shared" si="1"/>
        <v>0.13361838588989847</v>
      </c>
    </row>
    <row r="43" spans="1:10" ht="12" customHeight="1" x14ac:dyDescent="0.2">
      <c r="A43" s="48" t="s">
        <v>321</v>
      </c>
      <c r="B43" s="133">
        <v>194</v>
      </c>
      <c r="C43" s="133">
        <v>202</v>
      </c>
      <c r="D43" s="133">
        <v>160</v>
      </c>
      <c r="E43" s="133">
        <v>175</v>
      </c>
      <c r="F43" s="133">
        <v>128</v>
      </c>
      <c r="G43" s="133">
        <v>16</v>
      </c>
      <c r="H43" s="132">
        <f t="shared" si="2"/>
        <v>-112</v>
      </c>
      <c r="I43" s="70">
        <f t="shared" si="0"/>
        <v>-87.5</v>
      </c>
      <c r="J43" s="70">
        <f t="shared" si="1"/>
        <v>8.5515766969535015E-2</v>
      </c>
    </row>
    <row r="44" spans="1:10" ht="12" customHeight="1" x14ac:dyDescent="0.2">
      <c r="A44" s="48" t="s">
        <v>330</v>
      </c>
      <c r="B44" s="133">
        <v>88</v>
      </c>
      <c r="C44" s="133">
        <v>39</v>
      </c>
      <c r="D44" s="133">
        <v>50</v>
      </c>
      <c r="E44" s="133">
        <v>65</v>
      </c>
      <c r="F44" s="133">
        <v>155</v>
      </c>
      <c r="G44" s="133">
        <v>15</v>
      </c>
      <c r="H44" s="132">
        <f t="shared" si="2"/>
        <v>-140</v>
      </c>
      <c r="I44" s="70">
        <f t="shared" si="0"/>
        <v>-90.322580645161281</v>
      </c>
      <c r="J44" s="70">
        <f t="shared" si="1"/>
        <v>8.0171031533939077E-2</v>
      </c>
    </row>
    <row r="45" spans="1:10" ht="12" customHeight="1" x14ac:dyDescent="0.2">
      <c r="A45" s="48" t="s">
        <v>363</v>
      </c>
      <c r="B45" s="133">
        <v>256</v>
      </c>
      <c r="C45" s="133">
        <v>417</v>
      </c>
      <c r="D45" s="133">
        <v>305</v>
      </c>
      <c r="E45" s="133">
        <v>122</v>
      </c>
      <c r="F45" s="133">
        <v>241</v>
      </c>
      <c r="G45" s="133">
        <v>14</v>
      </c>
      <c r="H45" s="132">
        <f t="shared" si="2"/>
        <v>-227</v>
      </c>
      <c r="I45" s="70">
        <f t="shared" si="0"/>
        <v>-94.190871369294598</v>
      </c>
      <c r="J45" s="70">
        <f t="shared" si="1"/>
        <v>7.482629609834314E-2</v>
      </c>
    </row>
    <row r="46" spans="1:10" ht="12" customHeight="1" x14ac:dyDescent="0.2">
      <c r="A46" s="48" t="s">
        <v>359</v>
      </c>
      <c r="B46" s="133">
        <v>43</v>
      </c>
      <c r="C46" s="133">
        <v>79</v>
      </c>
      <c r="D46" s="133">
        <v>29</v>
      </c>
      <c r="E46" s="133">
        <v>68</v>
      </c>
      <c r="F46" s="133">
        <v>24</v>
      </c>
      <c r="G46" s="133">
        <v>7</v>
      </c>
      <c r="H46" s="132">
        <f t="shared" si="2"/>
        <v>-17</v>
      </c>
      <c r="I46" s="70">
        <f t="shared" si="0"/>
        <v>-70.833333333333343</v>
      </c>
      <c r="J46" s="70">
        <f t="shared" si="1"/>
        <v>3.741314804917157E-2</v>
      </c>
    </row>
    <row r="47" spans="1:10" ht="12" customHeight="1" x14ac:dyDescent="0.2">
      <c r="A47" s="48" t="s">
        <v>337</v>
      </c>
      <c r="B47" s="133">
        <v>66</v>
      </c>
      <c r="C47" s="133">
        <v>84</v>
      </c>
      <c r="D47" s="133">
        <v>38</v>
      </c>
      <c r="E47" s="133">
        <v>80</v>
      </c>
      <c r="F47" s="133">
        <v>44</v>
      </c>
      <c r="G47" s="133">
        <v>1</v>
      </c>
      <c r="H47" s="132">
        <f t="shared" si="2"/>
        <v>-43</v>
      </c>
      <c r="I47" s="70">
        <f t="shared" si="0"/>
        <v>-97.727272727272734</v>
      </c>
      <c r="J47" s="70">
        <f t="shared" si="1"/>
        <v>5.3447354355959384E-3</v>
      </c>
    </row>
    <row r="48" spans="1:10" ht="12" customHeight="1" x14ac:dyDescent="0.2">
      <c r="A48" s="48" t="s">
        <v>362</v>
      </c>
      <c r="B48" s="133">
        <v>33</v>
      </c>
      <c r="C48" s="133">
        <v>22</v>
      </c>
      <c r="D48" s="133">
        <v>41</v>
      </c>
      <c r="E48" s="133">
        <v>28</v>
      </c>
      <c r="F48" s="133">
        <v>61</v>
      </c>
      <c r="G48" s="133">
        <v>0</v>
      </c>
      <c r="H48" s="132">
        <f t="shared" si="2"/>
        <v>-61</v>
      </c>
      <c r="I48" s="70">
        <f t="shared" si="0"/>
        <v>-100</v>
      </c>
      <c r="J48" s="70">
        <f t="shared" si="1"/>
        <v>0</v>
      </c>
    </row>
    <row r="49" spans="1:10" ht="12" customHeight="1" x14ac:dyDescent="0.2">
      <c r="A49" s="48" t="s">
        <v>335</v>
      </c>
      <c r="B49" s="133">
        <v>69</v>
      </c>
      <c r="C49" s="133">
        <v>44</v>
      </c>
      <c r="D49" s="133">
        <v>67</v>
      </c>
      <c r="E49" s="133">
        <v>38</v>
      </c>
      <c r="F49" s="133">
        <v>59</v>
      </c>
      <c r="G49" s="133">
        <v>0</v>
      </c>
      <c r="H49" s="132">
        <f t="shared" si="2"/>
        <v>-59</v>
      </c>
      <c r="I49" s="70">
        <f t="shared" si="0"/>
        <v>-100</v>
      </c>
      <c r="J49" s="70">
        <f t="shared" si="1"/>
        <v>0</v>
      </c>
    </row>
    <row r="50" spans="1:10" ht="12" customHeight="1" x14ac:dyDescent="0.2">
      <c r="A50" s="48" t="s">
        <v>368</v>
      </c>
      <c r="B50" s="133">
        <v>107</v>
      </c>
      <c r="C50" s="133">
        <v>56</v>
      </c>
      <c r="D50" s="133">
        <v>85</v>
      </c>
      <c r="E50" s="133">
        <v>20</v>
      </c>
      <c r="F50" s="133">
        <v>204</v>
      </c>
      <c r="G50" s="133">
        <v>0</v>
      </c>
      <c r="H50" s="132">
        <f t="shared" si="2"/>
        <v>-204</v>
      </c>
      <c r="I50" s="70">
        <f t="shared" si="0"/>
        <v>-100</v>
      </c>
      <c r="J50" s="70">
        <f t="shared" si="1"/>
        <v>0</v>
      </c>
    </row>
    <row r="51" spans="1:10" ht="12" customHeight="1" x14ac:dyDescent="0.2">
      <c r="A51" s="48" t="s">
        <v>370</v>
      </c>
      <c r="B51" s="133">
        <v>807</v>
      </c>
      <c r="C51" s="133">
        <v>1138</v>
      </c>
      <c r="D51" s="133">
        <v>1719</v>
      </c>
      <c r="E51" s="133">
        <v>1497</v>
      </c>
      <c r="F51" s="133">
        <v>1216</v>
      </c>
      <c r="G51" s="133">
        <v>778</v>
      </c>
      <c r="H51" s="132">
        <f t="shared" si="2"/>
        <v>-438</v>
      </c>
      <c r="I51" s="70">
        <f t="shared" ref="I51:I57" si="3">(G51-F51)/F51*100</f>
        <v>-36.019736842105267</v>
      </c>
      <c r="J51" s="70">
        <f t="shared" ref="J51:J57" si="4">G51/G$59*100</f>
        <v>4.1582041688936391</v>
      </c>
    </row>
    <row r="52" spans="1:10" ht="12" customHeight="1" x14ac:dyDescent="0.2">
      <c r="A52" s="48" t="s">
        <v>371</v>
      </c>
      <c r="B52" s="133">
        <v>97</v>
      </c>
      <c r="C52" s="133">
        <v>110</v>
      </c>
      <c r="D52" s="133">
        <v>85</v>
      </c>
      <c r="E52" s="133">
        <v>79</v>
      </c>
      <c r="F52" s="133">
        <v>110</v>
      </c>
      <c r="G52" s="133">
        <v>20</v>
      </c>
      <c r="H52" s="132">
        <f t="shared" si="2"/>
        <v>-90</v>
      </c>
      <c r="I52" s="70">
        <f t="shared" si="3"/>
        <v>-81.818181818181827</v>
      </c>
      <c r="J52" s="70">
        <f t="shared" si="4"/>
        <v>0.10689470871191875</v>
      </c>
    </row>
    <row r="53" spans="1:10" ht="12" customHeight="1" x14ac:dyDescent="0.2">
      <c r="A53" s="48" t="s">
        <v>376</v>
      </c>
      <c r="B53" s="133">
        <v>620</v>
      </c>
      <c r="C53" s="133">
        <v>597</v>
      </c>
      <c r="D53" s="133">
        <v>1108</v>
      </c>
      <c r="E53" s="133">
        <v>682</v>
      </c>
      <c r="F53" s="133">
        <v>566</v>
      </c>
      <c r="G53" s="133">
        <v>178</v>
      </c>
      <c r="H53" s="132">
        <f t="shared" si="2"/>
        <v>-388</v>
      </c>
      <c r="I53" s="70">
        <f t="shared" si="3"/>
        <v>-68.551236749116612</v>
      </c>
      <c r="J53" s="70">
        <f t="shared" si="4"/>
        <v>0.95136290753607688</v>
      </c>
    </row>
    <row r="54" spans="1:10" ht="12" customHeight="1" x14ac:dyDescent="0.2">
      <c r="A54" s="48" t="s">
        <v>377</v>
      </c>
      <c r="B54" s="133">
        <v>717</v>
      </c>
      <c r="C54" s="133">
        <v>741</v>
      </c>
      <c r="D54" s="133">
        <v>457</v>
      </c>
      <c r="E54" s="133">
        <v>611</v>
      </c>
      <c r="F54" s="133">
        <v>368</v>
      </c>
      <c r="G54" s="133">
        <v>40</v>
      </c>
      <c r="H54" s="132">
        <f t="shared" si="2"/>
        <v>-328</v>
      </c>
      <c r="I54" s="70">
        <f t="shared" si="3"/>
        <v>-89.130434782608688</v>
      </c>
      <c r="J54" s="70">
        <f t="shared" si="4"/>
        <v>0.2137894174238375</v>
      </c>
    </row>
    <row r="55" spans="1:10" ht="12" customHeight="1" x14ac:dyDescent="0.2">
      <c r="A55" s="48" t="s">
        <v>372</v>
      </c>
      <c r="B55" s="133">
        <v>424</v>
      </c>
      <c r="C55" s="133">
        <v>414</v>
      </c>
      <c r="D55" s="133">
        <v>423</v>
      </c>
      <c r="E55" s="133">
        <v>515</v>
      </c>
      <c r="F55" s="133">
        <v>547</v>
      </c>
      <c r="G55" s="133">
        <v>210</v>
      </c>
      <c r="H55" s="132">
        <f t="shared" si="2"/>
        <v>-337</v>
      </c>
      <c r="I55" s="70">
        <f t="shared" si="3"/>
        <v>-61.608775137111515</v>
      </c>
      <c r="J55" s="70">
        <f t="shared" si="4"/>
        <v>1.122394441475147</v>
      </c>
    </row>
    <row r="56" spans="1:10" ht="12" customHeight="1" x14ac:dyDescent="0.2">
      <c r="A56" s="48" t="s">
        <v>1506</v>
      </c>
      <c r="B56" s="133">
        <v>392</v>
      </c>
      <c r="C56" s="133">
        <v>567</v>
      </c>
      <c r="D56" s="133">
        <v>773</v>
      </c>
      <c r="E56" s="133">
        <v>471</v>
      </c>
      <c r="F56" s="133">
        <v>219</v>
      </c>
      <c r="G56" s="133">
        <v>93</v>
      </c>
      <c r="H56" s="132">
        <f t="shared" si="2"/>
        <v>-126</v>
      </c>
      <c r="I56" s="70">
        <f t="shared" si="3"/>
        <v>-57.534246575342465</v>
      </c>
      <c r="J56" s="70">
        <f t="shared" si="4"/>
        <v>0.49706039551042219</v>
      </c>
    </row>
    <row r="57" spans="1:10" ht="12" customHeight="1" x14ac:dyDescent="0.2">
      <c r="A57" s="48" t="s">
        <v>1032</v>
      </c>
      <c r="B57" s="133">
        <v>405</v>
      </c>
      <c r="C57" s="133">
        <v>354</v>
      </c>
      <c r="D57" s="133">
        <v>830</v>
      </c>
      <c r="E57" s="133">
        <v>848</v>
      </c>
      <c r="F57" s="133">
        <v>377</v>
      </c>
      <c r="G57" s="133">
        <v>202</v>
      </c>
      <c r="H57" s="132">
        <f t="shared" si="2"/>
        <v>-175</v>
      </c>
      <c r="I57" s="70">
        <f t="shared" si="3"/>
        <v>-46.419098143236077</v>
      </c>
      <c r="J57" s="70">
        <f t="shared" si="4"/>
        <v>1.0796365579903795</v>
      </c>
    </row>
    <row r="58" spans="1:10" ht="12" customHeight="1" x14ac:dyDescent="0.2">
      <c r="A58" s="48" t="s">
        <v>378</v>
      </c>
      <c r="B58" s="133">
        <v>0</v>
      </c>
      <c r="C58" s="133">
        <v>3</v>
      </c>
      <c r="D58" s="133">
        <v>0</v>
      </c>
      <c r="E58" s="133">
        <v>0</v>
      </c>
      <c r="F58" s="133">
        <v>0</v>
      </c>
      <c r="G58" s="133">
        <v>0</v>
      </c>
      <c r="H58" s="132">
        <f t="shared" si="2"/>
        <v>0</v>
      </c>
      <c r="I58" s="70"/>
      <c r="J58" s="70">
        <f>G58/G$59*100</f>
        <v>0</v>
      </c>
    </row>
    <row r="59" spans="1:10" s="13" customFormat="1" ht="12" customHeight="1" x14ac:dyDescent="0.2">
      <c r="A59" s="230" t="s">
        <v>373</v>
      </c>
      <c r="B59" s="216">
        <v>50188</v>
      </c>
      <c r="C59" s="216">
        <v>52822</v>
      </c>
      <c r="D59" s="216">
        <f>SUM(D3:D58)</f>
        <v>60608</v>
      </c>
      <c r="E59" s="216">
        <f>SUM(E3:E58)</f>
        <v>60763</v>
      </c>
      <c r="F59" s="216">
        <f>SUM(F3:F58)</f>
        <v>64476</v>
      </c>
      <c r="G59" s="216">
        <f>SUM(G3:G58)</f>
        <v>18710</v>
      </c>
      <c r="H59" s="399">
        <f t="shared" si="2"/>
        <v>-45766</v>
      </c>
      <c r="I59" s="295">
        <f t="shared" ref="I59" si="5">(G59-F59)/F59*100</f>
        <v>-70.981450462187482</v>
      </c>
      <c r="J59" s="295">
        <f t="shared" ref="J59" si="6">G59/G$59*100</f>
        <v>100</v>
      </c>
    </row>
    <row r="60" spans="1:10" ht="12" customHeight="1" x14ac:dyDescent="0.2">
      <c r="A60" s="124" t="s">
        <v>1030</v>
      </c>
    </row>
    <row r="63" spans="1:10" ht="15" x14ac:dyDescent="0.25">
      <c r="A63" s="1053" t="s">
        <v>1511</v>
      </c>
      <c r="B63" s="1053"/>
      <c r="C63" s="1053"/>
      <c r="D63" s="1053"/>
      <c r="E63" s="1053"/>
      <c r="F63" s="1053"/>
      <c r="G63" s="1053"/>
      <c r="H63" s="1053"/>
      <c r="I63" s="1053"/>
      <c r="J63" s="1053"/>
    </row>
    <row r="65" spans="1:10" ht="15" x14ac:dyDescent="0.25">
      <c r="A65" s="1053" t="s">
        <v>1113</v>
      </c>
      <c r="B65" s="1053"/>
      <c r="C65" s="1053"/>
      <c r="D65" s="1053"/>
      <c r="E65" s="1053"/>
      <c r="F65" s="1053"/>
      <c r="G65" s="1053"/>
      <c r="H65" s="1053"/>
      <c r="I65" s="1053"/>
      <c r="J65" s="1053"/>
    </row>
    <row r="86" spans="1:10" ht="15" x14ac:dyDescent="0.25">
      <c r="A86" s="1053" t="s">
        <v>1558</v>
      </c>
      <c r="B86" s="1053"/>
      <c r="C86" s="1053"/>
      <c r="D86" s="1053"/>
      <c r="E86" s="1053"/>
      <c r="F86" s="1053"/>
      <c r="G86" s="1053"/>
      <c r="H86" s="1053"/>
      <c r="I86" s="1053"/>
      <c r="J86" s="1053"/>
    </row>
  </sheetData>
  <sortState xmlns:xlrd2="http://schemas.microsoft.com/office/spreadsheetml/2017/richdata2" ref="A3:J50">
    <sortCondition descending="1" ref="G3:G50"/>
  </sortState>
  <mergeCells count="4">
    <mergeCell ref="A1:J1"/>
    <mergeCell ref="A63:J63"/>
    <mergeCell ref="A65:J65"/>
    <mergeCell ref="A86:J8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60" max="16383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39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16.42578125" style="28" customWidth="1"/>
    <col min="2" max="7" width="11.5703125" style="28" customWidth="1"/>
    <col min="8" max="16384" width="9.140625" style="28"/>
  </cols>
  <sheetData>
    <row r="1" spans="1:12" ht="30" customHeight="1" x14ac:dyDescent="0.25">
      <c r="A1" s="1028" t="s">
        <v>1607</v>
      </c>
      <c r="B1" s="1028"/>
      <c r="C1" s="1028"/>
      <c r="D1" s="1028"/>
      <c r="E1" s="1028"/>
      <c r="F1" s="1028"/>
      <c r="G1" s="1028"/>
    </row>
    <row r="2" spans="1:12" ht="15" x14ac:dyDescent="0.25">
      <c r="A2" s="27"/>
    </row>
    <row r="3" spans="1:12" s="166" customFormat="1" ht="15.75" customHeight="1" x14ac:dyDescent="0.2">
      <c r="A3" s="1055" t="s">
        <v>379</v>
      </c>
      <c r="B3" s="1054">
        <v>2018</v>
      </c>
      <c r="C3" s="1054"/>
      <c r="D3" s="1054">
        <v>2019</v>
      </c>
      <c r="E3" s="1054"/>
      <c r="F3" s="1054">
        <v>2020</v>
      </c>
      <c r="G3" s="1054"/>
    </row>
    <row r="4" spans="1:12" s="24" customFormat="1" ht="15.75" customHeight="1" x14ac:dyDescent="0.2">
      <c r="A4" s="1055"/>
      <c r="B4" s="266" t="s">
        <v>31</v>
      </c>
      <c r="C4" s="266" t="s">
        <v>382</v>
      </c>
      <c r="D4" s="266" t="s">
        <v>31</v>
      </c>
      <c r="E4" s="266" t="s">
        <v>382</v>
      </c>
      <c r="F4" s="614" t="s">
        <v>31</v>
      </c>
      <c r="G4" s="614" t="s">
        <v>382</v>
      </c>
      <c r="H4" s="166"/>
      <c r="I4" s="166"/>
      <c r="J4" s="166"/>
      <c r="K4" s="166"/>
      <c r="L4" s="166"/>
    </row>
    <row r="5" spans="1:12" x14ac:dyDescent="0.2">
      <c r="A5" s="165" t="s">
        <v>117</v>
      </c>
      <c r="B5" s="152">
        <v>1.1000000000000001</v>
      </c>
      <c r="C5" s="152">
        <v>0.9</v>
      </c>
      <c r="D5" s="69">
        <v>1</v>
      </c>
      <c r="E5" s="69">
        <v>0.9</v>
      </c>
      <c r="F5" s="69">
        <v>1.1000000000000001</v>
      </c>
      <c r="G5" s="69">
        <v>0.5</v>
      </c>
      <c r="H5" s="166"/>
      <c r="I5" s="166"/>
      <c r="L5" s="166"/>
    </row>
    <row r="6" spans="1:12" x14ac:dyDescent="0.2">
      <c r="A6" s="100" t="s">
        <v>380</v>
      </c>
      <c r="B6" s="153">
        <v>0.5</v>
      </c>
      <c r="C6" s="153">
        <v>0.5</v>
      </c>
      <c r="D6" s="58">
        <v>1.2</v>
      </c>
      <c r="E6" s="58">
        <v>1</v>
      </c>
      <c r="F6" s="58">
        <v>0.8</v>
      </c>
      <c r="G6" s="58">
        <v>0.3</v>
      </c>
      <c r="H6" s="166"/>
      <c r="I6" s="166"/>
      <c r="L6" s="166"/>
    </row>
    <row r="7" spans="1:12" x14ac:dyDescent="0.2">
      <c r="A7" s="100" t="s">
        <v>119</v>
      </c>
      <c r="B7" s="153">
        <v>0.7</v>
      </c>
      <c r="C7" s="153">
        <v>0.8</v>
      </c>
      <c r="D7" s="58">
        <v>1.5</v>
      </c>
      <c r="E7" s="58">
        <v>1</v>
      </c>
      <c r="F7" s="58">
        <v>0.4</v>
      </c>
      <c r="G7" s="58">
        <v>0.1</v>
      </c>
      <c r="H7" s="166"/>
      <c r="I7" s="166"/>
      <c r="L7" s="166"/>
    </row>
    <row r="8" spans="1:12" x14ac:dyDescent="0.2">
      <c r="A8" s="100" t="s">
        <v>120</v>
      </c>
      <c r="B8" s="153">
        <v>0.5</v>
      </c>
      <c r="C8" s="153">
        <v>0.5</v>
      </c>
      <c r="D8" s="58">
        <v>1.4</v>
      </c>
      <c r="E8" s="58">
        <v>1.1000000000000001</v>
      </c>
      <c r="F8" s="58">
        <v>0.4</v>
      </c>
      <c r="G8" s="58">
        <v>0</v>
      </c>
      <c r="H8" s="166"/>
      <c r="I8" s="166"/>
      <c r="L8" s="166"/>
    </row>
    <row r="9" spans="1:12" x14ac:dyDescent="0.2">
      <c r="A9" s="100" t="s">
        <v>121</v>
      </c>
      <c r="B9" s="153">
        <v>1.1000000000000001</v>
      </c>
      <c r="C9" s="153">
        <v>1</v>
      </c>
      <c r="D9" s="58">
        <v>1</v>
      </c>
      <c r="E9" s="58">
        <v>0.8</v>
      </c>
      <c r="F9" s="58">
        <v>0</v>
      </c>
      <c r="G9" s="58">
        <v>-0.2</v>
      </c>
      <c r="H9" s="166"/>
      <c r="I9" s="166"/>
      <c r="L9" s="166"/>
    </row>
    <row r="10" spans="1:12" x14ac:dyDescent="0.2">
      <c r="A10" s="100" t="s">
        <v>122</v>
      </c>
      <c r="B10" s="153">
        <v>1.5</v>
      </c>
      <c r="C10" s="153">
        <v>1.3</v>
      </c>
      <c r="D10" s="58">
        <v>1</v>
      </c>
      <c r="E10" s="58">
        <v>0.7</v>
      </c>
      <c r="F10" s="58">
        <v>0</v>
      </c>
      <c r="G10" s="58">
        <v>-0.2</v>
      </c>
      <c r="H10" s="166"/>
      <c r="I10" s="166"/>
      <c r="L10" s="166"/>
    </row>
    <row r="11" spans="1:12" x14ac:dyDescent="0.2">
      <c r="A11" s="100" t="s">
        <v>123</v>
      </c>
      <c r="B11" s="153">
        <v>1.9</v>
      </c>
      <c r="C11" s="153">
        <v>1.5</v>
      </c>
      <c r="D11" s="58">
        <v>0.6</v>
      </c>
      <c r="E11" s="58">
        <v>0.4</v>
      </c>
      <c r="F11" s="58">
        <v>-0.2</v>
      </c>
      <c r="G11" s="58">
        <v>-0.4</v>
      </c>
      <c r="H11" s="166"/>
      <c r="I11" s="166"/>
      <c r="L11" s="166"/>
    </row>
    <row r="12" spans="1:12" x14ac:dyDescent="0.2">
      <c r="A12" s="100" t="s">
        <v>124</v>
      </c>
      <c r="B12" s="153">
        <v>1.9</v>
      </c>
      <c r="C12" s="153">
        <v>1.6</v>
      </c>
      <c r="D12" s="58">
        <v>0.6</v>
      </c>
      <c r="E12" s="58">
        <v>0.4</v>
      </c>
      <c r="F12" s="58">
        <v>-0.6</v>
      </c>
      <c r="G12" s="58">
        <v>-0.5</v>
      </c>
      <c r="H12" s="166"/>
      <c r="I12" s="166"/>
      <c r="L12" s="166"/>
    </row>
    <row r="13" spans="1:12" x14ac:dyDescent="0.2">
      <c r="A13" s="100" t="s">
        <v>125</v>
      </c>
      <c r="B13" s="153">
        <v>1.7</v>
      </c>
      <c r="C13" s="153">
        <v>1.4</v>
      </c>
      <c r="D13" s="58">
        <v>0.4</v>
      </c>
      <c r="E13" s="58">
        <v>0.3</v>
      </c>
      <c r="F13" s="58">
        <v>-0.2</v>
      </c>
      <c r="G13" s="58">
        <v>-0.6</v>
      </c>
      <c r="H13" s="166"/>
      <c r="I13" s="166"/>
      <c r="L13" s="166"/>
    </row>
    <row r="14" spans="1:12" x14ac:dyDescent="0.2">
      <c r="A14" s="100" t="s">
        <v>126</v>
      </c>
      <c r="B14" s="153">
        <v>2</v>
      </c>
      <c r="C14" s="153">
        <v>1.6</v>
      </c>
      <c r="D14" s="58">
        <v>0.2</v>
      </c>
      <c r="E14" s="58">
        <v>0.2</v>
      </c>
      <c r="F14" s="58">
        <v>-0.1</v>
      </c>
      <c r="G14" s="58">
        <v>-0.3</v>
      </c>
      <c r="H14" s="166"/>
      <c r="I14" s="166"/>
      <c r="L14" s="166"/>
    </row>
    <row r="15" spans="1:12" x14ac:dyDescent="0.2">
      <c r="A15" s="100" t="s">
        <v>127</v>
      </c>
      <c r="B15" s="153">
        <v>1.9</v>
      </c>
      <c r="C15" s="153">
        <v>1.6</v>
      </c>
      <c r="D15" s="58">
        <v>0.5</v>
      </c>
      <c r="E15" s="58">
        <v>0.2</v>
      </c>
      <c r="F15" s="58">
        <v>-0.1</v>
      </c>
      <c r="G15" s="58">
        <v>-0.2</v>
      </c>
      <c r="H15" s="166"/>
      <c r="I15" s="166"/>
      <c r="L15" s="166"/>
    </row>
    <row r="16" spans="1:12" x14ac:dyDescent="0.2">
      <c r="A16" s="100" t="s">
        <v>128</v>
      </c>
      <c r="B16" s="153">
        <v>1.4</v>
      </c>
      <c r="C16" s="153">
        <v>1.1000000000000001</v>
      </c>
      <c r="D16" s="58">
        <v>0.8</v>
      </c>
      <c r="E16" s="58">
        <v>0.5</v>
      </c>
      <c r="F16" s="58">
        <v>-0.2</v>
      </c>
      <c r="G16" s="58">
        <v>-0.2</v>
      </c>
      <c r="H16" s="166"/>
      <c r="I16" s="166"/>
      <c r="L16" s="166"/>
    </row>
    <row r="17" spans="1:12" s="31" customFormat="1" x14ac:dyDescent="0.2">
      <c r="A17" s="218" t="s">
        <v>0</v>
      </c>
      <c r="B17" s="268">
        <v>1.3</v>
      </c>
      <c r="C17" s="268">
        <v>1.2</v>
      </c>
      <c r="D17" s="268">
        <v>0.9</v>
      </c>
      <c r="E17" s="268">
        <v>0.6</v>
      </c>
      <c r="F17" s="268">
        <v>0.1</v>
      </c>
      <c r="G17" s="268">
        <v>-0.2</v>
      </c>
      <c r="H17" s="166"/>
      <c r="I17" s="166"/>
      <c r="J17" s="166"/>
      <c r="K17" s="166"/>
      <c r="L17" s="166"/>
    </row>
    <row r="18" spans="1:12" x14ac:dyDescent="0.2">
      <c r="A18" s="143"/>
      <c r="H18" s="166"/>
      <c r="I18" s="166"/>
      <c r="J18" s="166"/>
      <c r="K18" s="166"/>
      <c r="L18" s="166"/>
    </row>
    <row r="19" spans="1:12" x14ac:dyDescent="0.2">
      <c r="A19" s="82" t="s">
        <v>381</v>
      </c>
      <c r="H19" s="166"/>
      <c r="I19" s="166"/>
      <c r="J19" s="166"/>
      <c r="K19" s="166"/>
      <c r="L19" s="166"/>
    </row>
    <row r="20" spans="1:12" ht="27" customHeight="1" x14ac:dyDescent="0.25">
      <c r="A20" s="1028" t="s">
        <v>1608</v>
      </c>
      <c r="B20" s="1028"/>
      <c r="C20" s="1028"/>
      <c r="D20" s="1028"/>
      <c r="E20" s="1028"/>
      <c r="F20" s="1028"/>
      <c r="G20" s="1028"/>
      <c r="H20" s="166"/>
      <c r="I20" s="166"/>
      <c r="J20" s="166"/>
      <c r="K20" s="166"/>
      <c r="L20" s="166"/>
    </row>
    <row r="21" spans="1:12" ht="13.5" customHeight="1" x14ac:dyDescent="0.25">
      <c r="A21" s="27"/>
      <c r="H21" s="166"/>
      <c r="I21" s="166"/>
      <c r="J21" s="166"/>
      <c r="K21" s="166"/>
      <c r="L21" s="166"/>
    </row>
    <row r="22" spans="1:12" s="166" customFormat="1" ht="15.75" customHeight="1" x14ac:dyDescent="0.2">
      <c r="A22" s="1070" t="s">
        <v>379</v>
      </c>
      <c r="B22" s="1068">
        <v>2018</v>
      </c>
      <c r="C22" s="1069"/>
      <c r="D22" s="1068">
        <v>2019</v>
      </c>
      <c r="E22" s="1069"/>
      <c r="F22" s="1068">
        <v>2020</v>
      </c>
      <c r="G22" s="1069"/>
    </row>
    <row r="23" spans="1:12" s="24" customFormat="1" ht="15.75" customHeight="1" x14ac:dyDescent="0.2">
      <c r="A23" s="1071"/>
      <c r="B23" s="267" t="s">
        <v>31</v>
      </c>
      <c r="C23" s="267" t="s">
        <v>382</v>
      </c>
      <c r="D23" s="267" t="s">
        <v>31</v>
      </c>
      <c r="E23" s="267" t="s">
        <v>382</v>
      </c>
      <c r="F23" s="614" t="s">
        <v>31</v>
      </c>
      <c r="G23" s="614" t="s">
        <v>382</v>
      </c>
      <c r="H23" s="166"/>
      <c r="I23" s="166"/>
      <c r="J23" s="166"/>
      <c r="K23" s="166"/>
      <c r="L23" s="166"/>
    </row>
    <row r="24" spans="1:12" x14ac:dyDescent="0.2">
      <c r="A24" s="165" t="s">
        <v>117</v>
      </c>
      <c r="B24" s="152">
        <v>0.4</v>
      </c>
      <c r="C24" s="152">
        <v>0.3</v>
      </c>
      <c r="D24" s="69">
        <v>0</v>
      </c>
      <c r="E24" s="69">
        <v>0.1</v>
      </c>
      <c r="F24" s="69">
        <v>0.1</v>
      </c>
      <c r="G24" s="69">
        <v>0.3</v>
      </c>
      <c r="H24" s="166"/>
      <c r="I24" s="166"/>
      <c r="J24" s="166"/>
      <c r="K24" s="166"/>
      <c r="L24" s="166"/>
    </row>
    <row r="25" spans="1:12" x14ac:dyDescent="0.2">
      <c r="A25" s="100" t="s">
        <v>380</v>
      </c>
      <c r="B25" s="153">
        <v>0</v>
      </c>
      <c r="C25" s="153">
        <v>0</v>
      </c>
      <c r="D25" s="58">
        <v>0.2</v>
      </c>
      <c r="E25" s="58">
        <v>0.1</v>
      </c>
      <c r="F25" s="58">
        <v>-0.1</v>
      </c>
      <c r="G25" s="58">
        <v>-0.1</v>
      </c>
      <c r="H25" s="166"/>
      <c r="I25" s="166"/>
      <c r="J25" s="166"/>
      <c r="K25" s="166"/>
      <c r="L25" s="166"/>
    </row>
    <row r="26" spans="1:12" x14ac:dyDescent="0.2">
      <c r="A26" s="100" t="s">
        <v>119</v>
      </c>
      <c r="B26" s="153">
        <v>0.1</v>
      </c>
      <c r="C26" s="153">
        <v>0.3</v>
      </c>
      <c r="D26" s="58">
        <v>0.4</v>
      </c>
      <c r="E26" s="58">
        <v>0.3</v>
      </c>
      <c r="F26" s="58">
        <v>0.1</v>
      </c>
      <c r="G26" s="58">
        <v>0</v>
      </c>
      <c r="H26" s="166"/>
      <c r="I26" s="166"/>
      <c r="J26" s="166"/>
      <c r="K26" s="166"/>
      <c r="L26" s="166"/>
    </row>
    <row r="27" spans="1:12" x14ac:dyDescent="0.2">
      <c r="A27" s="100" t="s">
        <v>120</v>
      </c>
      <c r="B27" s="153">
        <v>-0.1</v>
      </c>
      <c r="C27" s="153">
        <v>0.1</v>
      </c>
      <c r="D27" s="58">
        <v>-0.2</v>
      </c>
      <c r="E27" s="58">
        <v>0.2</v>
      </c>
      <c r="F27" s="58">
        <v>0.1</v>
      </c>
      <c r="G27" s="58">
        <v>-0.2</v>
      </c>
      <c r="H27" s="166"/>
      <c r="I27" s="166"/>
      <c r="J27" s="166"/>
      <c r="K27" s="166"/>
      <c r="L27" s="166"/>
    </row>
    <row r="28" spans="1:12" x14ac:dyDescent="0.2">
      <c r="A28" s="100" t="s">
        <v>121</v>
      </c>
      <c r="B28" s="153">
        <v>0.4</v>
      </c>
      <c r="C28" s="153">
        <v>0.3</v>
      </c>
      <c r="D28" s="58">
        <v>0</v>
      </c>
      <c r="E28" s="58">
        <v>0</v>
      </c>
      <c r="F28" s="58">
        <v>-0.2</v>
      </c>
      <c r="G28" s="58">
        <v>-0.4</v>
      </c>
      <c r="H28" s="166"/>
      <c r="I28" s="166"/>
      <c r="J28" s="166"/>
      <c r="K28" s="166"/>
      <c r="L28" s="166"/>
    </row>
    <row r="29" spans="1:12" x14ac:dyDescent="0.2">
      <c r="A29" s="100" t="s">
        <v>122</v>
      </c>
      <c r="B29" s="153">
        <v>0.2</v>
      </c>
      <c r="C29" s="153">
        <v>0.2</v>
      </c>
      <c r="D29" s="58">
        <v>0.2</v>
      </c>
      <c r="E29" s="58">
        <v>0.1</v>
      </c>
      <c r="F29" s="58">
        <v>0.1</v>
      </c>
      <c r="G29" s="58">
        <v>0.2</v>
      </c>
      <c r="H29" s="166"/>
      <c r="I29" s="166"/>
      <c r="J29" s="166"/>
      <c r="K29" s="166"/>
      <c r="L29" s="166"/>
    </row>
    <row r="30" spans="1:12" x14ac:dyDescent="0.2">
      <c r="A30" s="100" t="s">
        <v>123</v>
      </c>
      <c r="B30" s="153">
        <v>0.4</v>
      </c>
      <c r="C30" s="153">
        <v>0.3</v>
      </c>
      <c r="D30" s="58">
        <v>0</v>
      </c>
      <c r="E30" s="58">
        <v>0</v>
      </c>
      <c r="F30" s="58">
        <v>-0.2</v>
      </c>
      <c r="G30" s="58">
        <v>-0.2</v>
      </c>
      <c r="H30" s="166"/>
      <c r="I30" s="166"/>
      <c r="J30" s="166"/>
      <c r="K30" s="166"/>
      <c r="L30" s="166"/>
    </row>
    <row r="31" spans="1:12" x14ac:dyDescent="0.2">
      <c r="A31" s="100" t="s">
        <v>124</v>
      </c>
      <c r="B31" s="153">
        <v>0.6</v>
      </c>
      <c r="C31" s="153">
        <v>0.4</v>
      </c>
      <c r="D31" s="58">
        <v>0.6</v>
      </c>
      <c r="E31" s="58">
        <v>0.4</v>
      </c>
      <c r="F31" s="58">
        <v>0.3</v>
      </c>
      <c r="G31" s="58">
        <v>0.2</v>
      </c>
      <c r="H31" s="166"/>
      <c r="I31" s="166"/>
      <c r="J31" s="166"/>
      <c r="K31" s="166"/>
      <c r="L31" s="166"/>
    </row>
    <row r="32" spans="1:12" x14ac:dyDescent="0.2">
      <c r="A32" s="100" t="s">
        <v>125</v>
      </c>
      <c r="B32" s="153">
        <v>-0.7</v>
      </c>
      <c r="C32" s="153">
        <v>-0.5</v>
      </c>
      <c r="D32" s="58">
        <v>-0.9</v>
      </c>
      <c r="E32" s="58">
        <v>-0.6</v>
      </c>
      <c r="F32" s="58">
        <v>-0.7</v>
      </c>
      <c r="G32" s="58">
        <v>-0.5</v>
      </c>
      <c r="H32" s="166"/>
      <c r="I32" s="166"/>
      <c r="J32" s="166"/>
      <c r="K32" s="166"/>
      <c r="L32" s="166"/>
    </row>
    <row r="33" spans="1:12" x14ac:dyDescent="0.2">
      <c r="A33" s="100" t="s">
        <v>126</v>
      </c>
      <c r="B33" s="153">
        <v>0.3</v>
      </c>
      <c r="C33" s="153">
        <v>0</v>
      </c>
      <c r="D33" s="58">
        <v>0.1</v>
      </c>
      <c r="E33" s="58">
        <v>-0.1</v>
      </c>
      <c r="F33" s="58">
        <v>0.2</v>
      </c>
      <c r="G33" s="58">
        <v>0.2</v>
      </c>
      <c r="H33" s="166"/>
      <c r="I33" s="166"/>
      <c r="J33" s="166"/>
      <c r="K33" s="166"/>
      <c r="L33" s="166"/>
    </row>
    <row r="34" spans="1:12" x14ac:dyDescent="0.2">
      <c r="A34" s="100" t="s">
        <v>127</v>
      </c>
      <c r="B34" s="153">
        <v>-0.3</v>
      </c>
      <c r="C34" s="153">
        <v>-0.2</v>
      </c>
      <c r="D34" s="58">
        <v>0</v>
      </c>
      <c r="E34" s="58">
        <v>-0.2</v>
      </c>
      <c r="F34" s="58">
        <v>-0.1</v>
      </c>
      <c r="G34" s="58">
        <v>0</v>
      </c>
      <c r="H34" s="166"/>
      <c r="I34" s="166"/>
      <c r="J34" s="166"/>
      <c r="K34" s="166"/>
    </row>
    <row r="35" spans="1:12" x14ac:dyDescent="0.2">
      <c r="A35" s="100" t="s">
        <v>128</v>
      </c>
      <c r="B35" s="153">
        <v>0.1</v>
      </c>
      <c r="C35" s="153">
        <v>-0.1</v>
      </c>
      <c r="D35" s="58">
        <v>0.4</v>
      </c>
      <c r="E35" s="58">
        <v>0.2</v>
      </c>
      <c r="F35" s="58">
        <v>0.2</v>
      </c>
      <c r="G35" s="58">
        <v>0.3</v>
      </c>
      <c r="H35" s="619"/>
      <c r="I35" s="619"/>
      <c r="J35" s="166"/>
      <c r="K35" s="166"/>
    </row>
    <row r="36" spans="1:12" x14ac:dyDescent="0.2">
      <c r="A36" s="143" t="s">
        <v>275</v>
      </c>
      <c r="H36" s="166"/>
      <c r="I36" s="166"/>
      <c r="J36" s="166"/>
      <c r="K36" s="166"/>
    </row>
    <row r="37" spans="1:12" x14ac:dyDescent="0.2">
      <c r="A37" s="143"/>
      <c r="H37" s="166"/>
      <c r="I37" s="166"/>
      <c r="J37" s="166"/>
      <c r="K37" s="166"/>
    </row>
    <row r="38" spans="1:12" s="35" customFormat="1" ht="15" x14ac:dyDescent="0.25">
      <c r="A38" s="1067" t="s">
        <v>1373</v>
      </c>
      <c r="B38" s="1067"/>
      <c r="C38" s="1067"/>
      <c r="D38" s="1067"/>
      <c r="E38" s="1067"/>
      <c r="F38" s="1067"/>
      <c r="G38" s="1067"/>
    </row>
    <row r="39" spans="1:12" x14ac:dyDescent="0.2">
      <c r="H39" s="166"/>
      <c r="I39" s="166"/>
      <c r="J39" s="166"/>
      <c r="K39" s="166"/>
    </row>
  </sheetData>
  <mergeCells count="11">
    <mergeCell ref="A38:G38"/>
    <mergeCell ref="D22:E22"/>
    <mergeCell ref="A1:G1"/>
    <mergeCell ref="A20:G20"/>
    <mergeCell ref="A3:A4"/>
    <mergeCell ref="A22:A23"/>
    <mergeCell ref="B22:C22"/>
    <mergeCell ref="B3:C3"/>
    <mergeCell ref="D3:E3"/>
    <mergeCell ref="F3:G3"/>
    <mergeCell ref="F22:G22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38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16.42578125" style="28" customWidth="1"/>
    <col min="2" max="7" width="10.7109375" style="28" customWidth="1"/>
    <col min="8" max="16384" width="9.140625" style="28"/>
  </cols>
  <sheetData>
    <row r="1" spans="1:11" ht="45" customHeight="1" x14ac:dyDescent="0.25">
      <c r="A1" s="1028" t="s">
        <v>1609</v>
      </c>
      <c r="B1" s="1028"/>
      <c r="C1" s="1028"/>
      <c r="D1" s="1028"/>
      <c r="E1" s="1028"/>
      <c r="F1" s="1028"/>
      <c r="G1" s="1028"/>
      <c r="H1" s="166"/>
      <c r="I1" s="166"/>
      <c r="J1" s="166"/>
      <c r="K1" s="166"/>
    </row>
    <row r="2" spans="1:11" ht="14.25" customHeight="1" x14ac:dyDescent="0.25">
      <c r="A2" s="27"/>
      <c r="H2" s="166"/>
      <c r="I2" s="166"/>
      <c r="J2" s="166"/>
      <c r="K2" s="166"/>
    </row>
    <row r="3" spans="1:11" x14ac:dyDescent="0.2">
      <c r="A3" s="1055" t="s">
        <v>379</v>
      </c>
      <c r="B3" s="1054">
        <v>2018</v>
      </c>
      <c r="C3" s="1054"/>
      <c r="D3" s="1054">
        <v>2019</v>
      </c>
      <c r="E3" s="1054"/>
      <c r="F3" s="1054">
        <v>2020</v>
      </c>
      <c r="G3" s="1054"/>
      <c r="H3" s="166"/>
      <c r="I3" s="166"/>
      <c r="J3" s="166"/>
      <c r="K3" s="166"/>
    </row>
    <row r="4" spans="1:11" x14ac:dyDescent="0.2">
      <c r="A4" s="1055"/>
      <c r="B4" s="267" t="s">
        <v>31</v>
      </c>
      <c r="C4" s="267" t="s">
        <v>382</v>
      </c>
      <c r="D4" s="267" t="s">
        <v>31</v>
      </c>
      <c r="E4" s="267" t="s">
        <v>382</v>
      </c>
      <c r="F4" s="614" t="s">
        <v>31</v>
      </c>
      <c r="G4" s="614" t="s">
        <v>382</v>
      </c>
      <c r="H4" s="166"/>
      <c r="I4" s="166"/>
      <c r="J4" s="166"/>
      <c r="K4" s="166"/>
    </row>
    <row r="5" spans="1:11" ht="12.75" customHeight="1" x14ac:dyDescent="0.2">
      <c r="A5" s="165" t="s">
        <v>117</v>
      </c>
      <c r="B5" s="616">
        <v>1</v>
      </c>
      <c r="C5" s="616">
        <v>0.9</v>
      </c>
      <c r="D5" s="69">
        <v>0.8</v>
      </c>
      <c r="E5" s="69">
        <v>0.7</v>
      </c>
      <c r="F5" s="69">
        <v>1</v>
      </c>
      <c r="G5" s="69">
        <v>0.5</v>
      </c>
      <c r="H5" s="166"/>
      <c r="I5" s="166"/>
      <c r="J5" s="166"/>
      <c r="K5" s="166"/>
    </row>
    <row r="6" spans="1:11" ht="12.75" customHeight="1" x14ac:dyDescent="0.2">
      <c r="A6" s="100" t="s">
        <v>380</v>
      </c>
      <c r="B6" s="615">
        <v>0.5</v>
      </c>
      <c r="C6" s="615">
        <v>0.5</v>
      </c>
      <c r="D6" s="58">
        <v>0.9</v>
      </c>
      <c r="E6" s="58">
        <v>0.8</v>
      </c>
      <c r="F6" s="58">
        <v>0.8</v>
      </c>
      <c r="G6" s="58">
        <v>0.2</v>
      </c>
      <c r="H6" s="166"/>
      <c r="I6" s="166"/>
      <c r="J6" s="166"/>
      <c r="K6" s="166"/>
    </row>
    <row r="7" spans="1:11" ht="12.75" customHeight="1" x14ac:dyDescent="0.2">
      <c r="A7" s="100" t="s">
        <v>119</v>
      </c>
      <c r="B7" s="615">
        <v>0.7</v>
      </c>
      <c r="C7" s="615">
        <v>0.7</v>
      </c>
      <c r="D7" s="58">
        <v>1.3</v>
      </c>
      <c r="E7" s="58">
        <v>0.8</v>
      </c>
      <c r="F7" s="58">
        <v>0.3</v>
      </c>
      <c r="G7" s="58">
        <v>0.1</v>
      </c>
      <c r="I7" s="166"/>
      <c r="J7" s="166"/>
      <c r="K7" s="166"/>
    </row>
    <row r="8" spans="1:11" ht="12.75" customHeight="1" x14ac:dyDescent="0.2">
      <c r="A8" s="100" t="s">
        <v>120</v>
      </c>
      <c r="B8" s="615">
        <v>0.4</v>
      </c>
      <c r="C8" s="615">
        <v>0.4</v>
      </c>
      <c r="D8" s="58">
        <v>1.3</v>
      </c>
      <c r="E8" s="58">
        <v>0.9</v>
      </c>
      <c r="F8" s="58">
        <v>0.1</v>
      </c>
      <c r="G8" s="58">
        <v>-0.1</v>
      </c>
      <c r="I8" s="166"/>
      <c r="J8" s="166"/>
      <c r="K8" s="166"/>
    </row>
    <row r="9" spans="1:11" ht="12.75" customHeight="1" x14ac:dyDescent="0.2">
      <c r="A9" s="100" t="s">
        <v>121</v>
      </c>
      <c r="B9" s="615">
        <v>1</v>
      </c>
      <c r="C9" s="615">
        <v>0.9</v>
      </c>
      <c r="D9" s="58">
        <v>0.9</v>
      </c>
      <c r="E9" s="58">
        <v>0.7</v>
      </c>
      <c r="F9" s="58">
        <v>-0.3</v>
      </c>
      <c r="G9" s="58">
        <v>-0.4</v>
      </c>
      <c r="I9" s="166"/>
      <c r="J9" s="166"/>
      <c r="K9" s="166"/>
    </row>
    <row r="10" spans="1:11" ht="12.75" customHeight="1" x14ac:dyDescent="0.2">
      <c r="A10" s="100" t="s">
        <v>122</v>
      </c>
      <c r="B10" s="615">
        <v>1.4</v>
      </c>
      <c r="C10" s="615">
        <v>1.2</v>
      </c>
      <c r="D10" s="58">
        <v>0.8</v>
      </c>
      <c r="E10" s="58">
        <v>0.5</v>
      </c>
      <c r="F10" s="58">
        <v>-0.2</v>
      </c>
      <c r="G10" s="58">
        <v>-0.3</v>
      </c>
      <c r="I10" s="166"/>
      <c r="J10" s="166"/>
      <c r="K10" s="166"/>
    </row>
    <row r="11" spans="1:11" ht="12.75" customHeight="1" x14ac:dyDescent="0.2">
      <c r="A11" s="100" t="s">
        <v>123</v>
      </c>
      <c r="B11" s="615">
        <v>1.7</v>
      </c>
      <c r="C11" s="615">
        <v>1.5</v>
      </c>
      <c r="D11" s="58">
        <v>0.5</v>
      </c>
      <c r="E11" s="58">
        <v>0.2</v>
      </c>
      <c r="F11" s="58">
        <v>-0.5</v>
      </c>
      <c r="G11" s="58">
        <v>-0.4</v>
      </c>
      <c r="I11" s="166"/>
      <c r="J11" s="166"/>
      <c r="K11" s="166"/>
    </row>
    <row r="12" spans="1:11" ht="12.75" customHeight="1" x14ac:dyDescent="0.2">
      <c r="A12" s="100" t="s">
        <v>124</v>
      </c>
      <c r="B12" s="615">
        <v>1.7</v>
      </c>
      <c r="C12" s="615">
        <v>1.5</v>
      </c>
      <c r="D12" s="58">
        <v>0.5</v>
      </c>
      <c r="E12" s="58">
        <v>0.3</v>
      </c>
      <c r="F12" s="58">
        <v>-0.7</v>
      </c>
      <c r="G12" s="58">
        <v>-0.7</v>
      </c>
    </row>
    <row r="13" spans="1:11" ht="12.75" customHeight="1" x14ac:dyDescent="0.2">
      <c r="A13" s="100" t="s">
        <v>125</v>
      </c>
      <c r="B13" s="615">
        <v>1.6</v>
      </c>
      <c r="C13" s="615">
        <v>1.3</v>
      </c>
      <c r="D13" s="58">
        <v>0.3</v>
      </c>
      <c r="E13" s="58">
        <v>0.1</v>
      </c>
      <c r="F13" s="58">
        <v>-0.6</v>
      </c>
      <c r="G13" s="58">
        <v>-0.6</v>
      </c>
    </row>
    <row r="14" spans="1:11" ht="12.75" customHeight="1" x14ac:dyDescent="0.2">
      <c r="A14" s="100" t="s">
        <v>126</v>
      </c>
      <c r="B14" s="615">
        <v>1.8</v>
      </c>
      <c r="C14" s="615">
        <v>1.5</v>
      </c>
      <c r="D14" s="58">
        <v>0.1</v>
      </c>
      <c r="E14" s="58">
        <v>0</v>
      </c>
      <c r="F14" s="58">
        <v>-0.4</v>
      </c>
      <c r="G14" s="58">
        <v>-0.4</v>
      </c>
    </row>
    <row r="15" spans="1:11" ht="12.75" customHeight="1" x14ac:dyDescent="0.2">
      <c r="A15" s="100" t="s">
        <v>127</v>
      </c>
      <c r="B15" s="615">
        <v>1.7</v>
      </c>
      <c r="C15" s="615">
        <v>1.4</v>
      </c>
      <c r="D15" s="58">
        <v>0.4</v>
      </c>
      <c r="E15" s="58">
        <v>0.1</v>
      </c>
      <c r="F15" s="58">
        <v>-0.5</v>
      </c>
      <c r="G15" s="58">
        <v>-0.3</v>
      </c>
    </row>
    <row r="16" spans="1:11" ht="12.75" customHeight="1" x14ac:dyDescent="0.2">
      <c r="A16" s="100" t="s">
        <v>128</v>
      </c>
      <c r="B16" s="615">
        <v>1.2</v>
      </c>
      <c r="C16" s="615">
        <v>1</v>
      </c>
      <c r="D16" s="58">
        <v>0.7</v>
      </c>
      <c r="E16" s="58">
        <v>0.4</v>
      </c>
      <c r="F16" s="58">
        <v>-0.4</v>
      </c>
      <c r="G16" s="58">
        <v>-0.2</v>
      </c>
    </row>
    <row r="17" spans="1:7" s="31" customFormat="1" ht="12.75" customHeight="1" x14ac:dyDescent="0.2">
      <c r="A17" s="218" t="s">
        <v>0</v>
      </c>
      <c r="B17" s="268">
        <v>1.2</v>
      </c>
      <c r="C17" s="268">
        <v>1.1000000000000001</v>
      </c>
      <c r="D17" s="268">
        <v>0.7</v>
      </c>
      <c r="E17" s="268">
        <v>0.5</v>
      </c>
      <c r="F17" s="268">
        <v>-0.1</v>
      </c>
      <c r="G17" s="268">
        <v>-0.3</v>
      </c>
    </row>
    <row r="20" spans="1:7" ht="45.75" customHeight="1" x14ac:dyDescent="0.25">
      <c r="A20" s="1028" t="s">
        <v>1610</v>
      </c>
      <c r="B20" s="1028"/>
      <c r="C20" s="1028"/>
      <c r="D20" s="1028"/>
      <c r="E20" s="1028"/>
      <c r="F20" s="1028"/>
      <c r="G20" s="1028"/>
    </row>
    <row r="21" spans="1:7" ht="14.25" customHeight="1" x14ac:dyDescent="0.25">
      <c r="A21" s="27"/>
    </row>
    <row r="22" spans="1:7" x14ac:dyDescent="0.2">
      <c r="A22" s="1055" t="s">
        <v>379</v>
      </c>
      <c r="B22" s="1054">
        <v>2018</v>
      </c>
      <c r="C22" s="1054"/>
      <c r="D22" s="1054">
        <v>2019</v>
      </c>
      <c r="E22" s="1054"/>
      <c r="F22" s="1054">
        <v>2020</v>
      </c>
      <c r="G22" s="1054"/>
    </row>
    <row r="23" spans="1:7" x14ac:dyDescent="0.2">
      <c r="A23" s="1055"/>
      <c r="B23" s="267" t="s">
        <v>31</v>
      </c>
      <c r="C23" s="267" t="s">
        <v>382</v>
      </c>
      <c r="D23" s="267" t="s">
        <v>31</v>
      </c>
      <c r="E23" s="267" t="s">
        <v>382</v>
      </c>
      <c r="F23" s="614" t="s">
        <v>31</v>
      </c>
      <c r="G23" s="614" t="s">
        <v>382</v>
      </c>
    </row>
    <row r="24" spans="1:7" ht="12.75" customHeight="1" x14ac:dyDescent="0.2">
      <c r="A24" s="165" t="s">
        <v>117</v>
      </c>
      <c r="B24" s="616">
        <v>0.4</v>
      </c>
      <c r="C24" s="616">
        <v>0.4</v>
      </c>
      <c r="D24" s="69">
        <v>0</v>
      </c>
      <c r="E24" s="69">
        <v>0.1</v>
      </c>
      <c r="F24" s="69">
        <v>0.3</v>
      </c>
      <c r="G24" s="69">
        <v>0.2</v>
      </c>
    </row>
    <row r="25" spans="1:7" ht="12.75" customHeight="1" x14ac:dyDescent="0.2">
      <c r="A25" s="100" t="s">
        <v>380</v>
      </c>
      <c r="B25" s="615">
        <v>0</v>
      </c>
      <c r="C25" s="615">
        <v>0</v>
      </c>
      <c r="D25" s="58">
        <v>0.1</v>
      </c>
      <c r="E25" s="58">
        <v>0.1</v>
      </c>
      <c r="F25" s="58">
        <v>-0.1</v>
      </c>
      <c r="G25" s="58">
        <v>-0.2</v>
      </c>
    </row>
    <row r="26" spans="1:7" ht="12.75" customHeight="1" x14ac:dyDescent="0.2">
      <c r="A26" s="100" t="s">
        <v>119</v>
      </c>
      <c r="B26" s="615">
        <v>0.1</v>
      </c>
      <c r="C26" s="615">
        <v>0.2</v>
      </c>
      <c r="D26" s="58">
        <v>0.5</v>
      </c>
      <c r="E26" s="58">
        <v>0.2</v>
      </c>
      <c r="F26" s="58">
        <v>0</v>
      </c>
      <c r="G26" s="58">
        <v>0.1</v>
      </c>
    </row>
    <row r="27" spans="1:7" ht="12.75" customHeight="1" x14ac:dyDescent="0.2">
      <c r="A27" s="100" t="s">
        <v>120</v>
      </c>
      <c r="B27" s="615">
        <v>-0.2</v>
      </c>
      <c r="C27" s="615">
        <v>0</v>
      </c>
      <c r="D27" s="58">
        <v>-0.2</v>
      </c>
      <c r="E27" s="58">
        <v>0.1</v>
      </c>
      <c r="F27" s="58">
        <v>-0.4</v>
      </c>
      <c r="G27" s="58">
        <v>-0.1</v>
      </c>
    </row>
    <row r="28" spans="1:7" ht="12.75" customHeight="1" x14ac:dyDescent="0.2">
      <c r="A28" s="100" t="s">
        <v>121</v>
      </c>
      <c r="B28" s="615">
        <v>0.4</v>
      </c>
      <c r="C28" s="615">
        <v>0.3</v>
      </c>
      <c r="D28" s="58">
        <v>0</v>
      </c>
      <c r="E28" s="58">
        <v>0.1</v>
      </c>
      <c r="F28" s="58">
        <v>-0.4</v>
      </c>
      <c r="G28" s="58">
        <v>-0.2</v>
      </c>
    </row>
    <row r="29" spans="1:7" ht="12.75" customHeight="1" x14ac:dyDescent="0.2">
      <c r="A29" s="100" t="s">
        <v>122</v>
      </c>
      <c r="B29" s="615">
        <v>0.2</v>
      </c>
      <c r="C29" s="615">
        <v>0.2</v>
      </c>
      <c r="D29" s="58">
        <v>0.1</v>
      </c>
      <c r="E29" s="58">
        <v>0</v>
      </c>
      <c r="F29" s="58">
        <v>0.2</v>
      </c>
      <c r="G29" s="58">
        <v>0.1</v>
      </c>
    </row>
    <row r="30" spans="1:7" ht="12.75" customHeight="1" x14ac:dyDescent="0.2">
      <c r="A30" s="100" t="s">
        <v>123</v>
      </c>
      <c r="B30" s="615">
        <v>0.3</v>
      </c>
      <c r="C30" s="615">
        <v>0.3</v>
      </c>
      <c r="D30" s="58">
        <v>0</v>
      </c>
      <c r="E30" s="58">
        <v>0</v>
      </c>
      <c r="F30" s="58">
        <v>-0.3</v>
      </c>
      <c r="G30" s="58">
        <v>-0.1</v>
      </c>
    </row>
    <row r="31" spans="1:7" ht="12.75" customHeight="1" x14ac:dyDescent="0.2">
      <c r="A31" s="100" t="s">
        <v>124</v>
      </c>
      <c r="B31" s="615">
        <v>0.5</v>
      </c>
      <c r="C31" s="615">
        <v>0.4</v>
      </c>
      <c r="D31" s="58">
        <v>0.5</v>
      </c>
      <c r="E31" s="58">
        <v>0.5</v>
      </c>
      <c r="F31" s="58">
        <v>0.3</v>
      </c>
      <c r="G31" s="58">
        <v>0.2</v>
      </c>
    </row>
    <row r="32" spans="1:7" ht="12.75" customHeight="1" x14ac:dyDescent="0.2">
      <c r="A32" s="100" t="s">
        <v>125</v>
      </c>
      <c r="B32" s="615">
        <v>-0.5</v>
      </c>
      <c r="C32" s="615">
        <v>-0.5</v>
      </c>
      <c r="D32" s="58">
        <v>-0.7</v>
      </c>
      <c r="E32" s="58">
        <v>-0.7</v>
      </c>
      <c r="F32" s="58">
        <v>-0.6</v>
      </c>
      <c r="G32" s="58">
        <v>-0.6</v>
      </c>
    </row>
    <row r="33" spans="1:11" ht="12.75" customHeight="1" x14ac:dyDescent="0.2">
      <c r="A33" s="100" t="s">
        <v>126</v>
      </c>
      <c r="B33" s="615">
        <v>0.2</v>
      </c>
      <c r="C33" s="615">
        <v>0</v>
      </c>
      <c r="D33" s="58">
        <v>0</v>
      </c>
      <c r="E33" s="58">
        <v>-0.1</v>
      </c>
      <c r="F33" s="58">
        <v>0.2</v>
      </c>
      <c r="G33" s="58">
        <v>0.1</v>
      </c>
    </row>
    <row r="34" spans="1:11" ht="12.75" customHeight="1" x14ac:dyDescent="0.2">
      <c r="A34" s="100" t="s">
        <v>127</v>
      </c>
      <c r="B34" s="615">
        <v>-0.2</v>
      </c>
      <c r="C34" s="615">
        <v>-0.2</v>
      </c>
      <c r="D34" s="58">
        <v>0.1</v>
      </c>
      <c r="E34" s="58">
        <v>-0.1</v>
      </c>
      <c r="F34" s="58">
        <v>0</v>
      </c>
      <c r="G34" s="58">
        <v>0</v>
      </c>
    </row>
    <row r="35" spans="1:11" ht="12.75" customHeight="1" x14ac:dyDescent="0.2">
      <c r="A35" s="100" t="s">
        <v>128</v>
      </c>
      <c r="B35" s="615">
        <v>0</v>
      </c>
      <c r="C35" s="615">
        <v>-0.1</v>
      </c>
      <c r="D35" s="58">
        <v>0.3</v>
      </c>
      <c r="E35" s="58">
        <v>0.2</v>
      </c>
      <c r="F35" s="58">
        <v>0.4</v>
      </c>
      <c r="G35" s="58">
        <v>0.3</v>
      </c>
    </row>
    <row r="36" spans="1:11" ht="12.75" customHeight="1" x14ac:dyDescent="0.2">
      <c r="A36" s="143" t="s">
        <v>275</v>
      </c>
      <c r="H36" s="166"/>
      <c r="I36" s="166"/>
      <c r="J36" s="166"/>
      <c r="K36" s="166"/>
    </row>
    <row r="37" spans="1:11" ht="10.5" customHeight="1" x14ac:dyDescent="0.2">
      <c r="A37" s="83"/>
      <c r="B37" s="163"/>
      <c r="C37" s="163"/>
      <c r="D37" s="147"/>
      <c r="E37" s="147"/>
    </row>
    <row r="38" spans="1:11" s="35" customFormat="1" ht="15" x14ac:dyDescent="0.25">
      <c r="A38" s="1067" t="s">
        <v>1889</v>
      </c>
      <c r="B38" s="1067"/>
      <c r="C38" s="1067"/>
      <c r="D38" s="1067"/>
      <c r="E38" s="1067"/>
      <c r="F38" s="1067"/>
      <c r="G38" s="1067"/>
    </row>
  </sheetData>
  <mergeCells count="11">
    <mergeCell ref="A38:G38"/>
    <mergeCell ref="A1:G1"/>
    <mergeCell ref="A3:A4"/>
    <mergeCell ref="B3:C3"/>
    <mergeCell ref="D3:E3"/>
    <mergeCell ref="A20:G20"/>
    <mergeCell ref="A22:A23"/>
    <mergeCell ref="B22:C22"/>
    <mergeCell ref="D22:E22"/>
    <mergeCell ref="F3:G3"/>
    <mergeCell ref="F22:G22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J39"/>
  <sheetViews>
    <sheetView zoomScaleNormal="100" workbookViewId="0">
      <selection activeCell="A20" sqref="A20:G20"/>
    </sheetView>
  </sheetViews>
  <sheetFormatPr defaultRowHeight="12.75" x14ac:dyDescent="0.2"/>
  <cols>
    <col min="1" max="1" width="34.7109375" customWidth="1"/>
    <col min="2" max="10" width="8.28515625" customWidth="1"/>
  </cols>
  <sheetData>
    <row r="1" spans="1:10" s="28" customFormat="1" ht="28.5" customHeight="1" x14ac:dyDescent="0.25">
      <c r="A1" s="1028" t="s">
        <v>1890</v>
      </c>
      <c r="B1" s="1028"/>
      <c r="C1" s="1028"/>
      <c r="D1" s="1028"/>
      <c r="E1" s="1028"/>
      <c r="F1" s="1028"/>
      <c r="G1" s="1028"/>
      <c r="H1" s="94"/>
      <c r="I1" s="94"/>
      <c r="J1" s="94"/>
    </row>
    <row r="2" spans="1:10" s="28" customFormat="1" ht="8.25" customHeight="1" x14ac:dyDescent="0.2"/>
    <row r="3" spans="1:10" s="167" customFormat="1" ht="17.25" customHeight="1" x14ac:dyDescent="0.2">
      <c r="A3" s="1077" t="s">
        <v>735</v>
      </c>
      <c r="B3" s="1068" t="s">
        <v>31</v>
      </c>
      <c r="C3" s="1073"/>
      <c r="D3" s="1073"/>
      <c r="E3" s="1073"/>
      <c r="F3" s="1073"/>
      <c r="G3" s="1069"/>
    </row>
    <row r="4" spans="1:10" s="167" customFormat="1" ht="17.25" customHeight="1" x14ac:dyDescent="0.2">
      <c r="A4" s="1078"/>
      <c r="B4" s="1075">
        <v>2018</v>
      </c>
      <c r="C4" s="1076"/>
      <c r="D4" s="1075">
        <v>2019</v>
      </c>
      <c r="E4" s="1076"/>
      <c r="F4" s="1075">
        <v>2020</v>
      </c>
      <c r="G4" s="1076"/>
    </row>
    <row r="5" spans="1:10" s="23" customFormat="1" ht="25.5" x14ac:dyDescent="0.2">
      <c r="A5" s="1079"/>
      <c r="B5" s="745" t="s">
        <v>736</v>
      </c>
      <c r="C5" s="745" t="s">
        <v>749</v>
      </c>
      <c r="D5" s="745" t="s">
        <v>736</v>
      </c>
      <c r="E5" s="745" t="s">
        <v>749</v>
      </c>
      <c r="F5" s="745" t="s">
        <v>736</v>
      </c>
      <c r="G5" s="745" t="s">
        <v>749</v>
      </c>
    </row>
    <row r="6" spans="1:10" s="31" customFormat="1" x14ac:dyDescent="0.2">
      <c r="A6" s="890" t="s">
        <v>737</v>
      </c>
      <c r="B6" s="891">
        <v>102.2</v>
      </c>
      <c r="C6" s="891">
        <v>1.3</v>
      </c>
      <c r="D6" s="891">
        <v>103.1</v>
      </c>
      <c r="E6" s="891">
        <v>0.9</v>
      </c>
      <c r="F6" s="891">
        <v>103.2</v>
      </c>
      <c r="G6" s="891">
        <v>0.1</v>
      </c>
    </row>
    <row r="7" spans="1:10" s="28" customFormat="1" x14ac:dyDescent="0.2">
      <c r="A7" s="57" t="s">
        <v>750</v>
      </c>
      <c r="B7" s="58">
        <v>103.9</v>
      </c>
      <c r="C7" s="58">
        <v>1.7</v>
      </c>
      <c r="D7" s="58">
        <v>104.9</v>
      </c>
      <c r="E7" s="58">
        <v>1</v>
      </c>
      <c r="F7" s="58">
        <v>106.9</v>
      </c>
      <c r="G7" s="58">
        <v>1.9</v>
      </c>
    </row>
    <row r="8" spans="1:10" s="28" customFormat="1" x14ac:dyDescent="0.2">
      <c r="A8" s="57" t="s">
        <v>739</v>
      </c>
      <c r="B8" s="58">
        <v>104.4</v>
      </c>
      <c r="C8" s="58">
        <v>3.1</v>
      </c>
      <c r="D8" s="58">
        <v>106.2</v>
      </c>
      <c r="E8" s="58">
        <v>1.7</v>
      </c>
      <c r="F8" s="58">
        <v>107.8</v>
      </c>
      <c r="G8" s="58">
        <v>1.5</v>
      </c>
    </row>
    <row r="9" spans="1:10" s="28" customFormat="1" x14ac:dyDescent="0.2">
      <c r="A9" s="57" t="s">
        <v>740</v>
      </c>
      <c r="B9" s="58">
        <v>101.8</v>
      </c>
      <c r="C9" s="58">
        <v>0.8</v>
      </c>
      <c r="D9" s="58">
        <v>105.4</v>
      </c>
      <c r="E9" s="58">
        <v>3.5</v>
      </c>
      <c r="F9" s="58">
        <v>106.1</v>
      </c>
      <c r="G9" s="58">
        <v>0.7</v>
      </c>
    </row>
    <row r="10" spans="1:10" s="28" customFormat="1" x14ac:dyDescent="0.2">
      <c r="A10" s="57" t="s">
        <v>751</v>
      </c>
      <c r="B10" s="58">
        <v>103.1</v>
      </c>
      <c r="C10" s="58">
        <v>4.9000000000000004</v>
      </c>
      <c r="D10" s="58">
        <v>104.5</v>
      </c>
      <c r="E10" s="58">
        <v>1.4</v>
      </c>
      <c r="F10" s="58">
        <v>101</v>
      </c>
      <c r="G10" s="58">
        <v>-3.3</v>
      </c>
    </row>
    <row r="11" spans="1:10" s="28" customFormat="1" x14ac:dyDescent="0.2">
      <c r="A11" s="57" t="s">
        <v>741</v>
      </c>
      <c r="B11" s="58">
        <v>99.6</v>
      </c>
      <c r="C11" s="58">
        <v>-0.1</v>
      </c>
      <c r="D11" s="58">
        <v>99.5</v>
      </c>
      <c r="E11" s="58">
        <v>-0.1</v>
      </c>
      <c r="F11" s="58">
        <v>100.1</v>
      </c>
      <c r="G11" s="58">
        <v>0.6</v>
      </c>
    </row>
    <row r="12" spans="1:10" s="28" customFormat="1" x14ac:dyDescent="0.2">
      <c r="A12" s="57" t="s">
        <v>742</v>
      </c>
      <c r="B12" s="58">
        <v>100.1</v>
      </c>
      <c r="C12" s="58">
        <v>-0.3</v>
      </c>
      <c r="D12" s="58">
        <v>100.6</v>
      </c>
      <c r="E12" s="58">
        <v>0.5</v>
      </c>
      <c r="F12" s="58">
        <v>101.4</v>
      </c>
      <c r="G12" s="58">
        <v>0.8</v>
      </c>
    </row>
    <row r="13" spans="1:10" s="28" customFormat="1" x14ac:dyDescent="0.2">
      <c r="A13" s="57" t="s">
        <v>743</v>
      </c>
      <c r="B13" s="58">
        <v>107.1</v>
      </c>
      <c r="C13" s="58">
        <v>3.1</v>
      </c>
      <c r="D13" s="58">
        <v>107.3</v>
      </c>
      <c r="E13" s="58">
        <v>0.2</v>
      </c>
      <c r="F13" s="58">
        <v>103.9</v>
      </c>
      <c r="G13" s="58">
        <v>-3.2</v>
      </c>
    </row>
    <row r="14" spans="1:10" s="28" customFormat="1" x14ac:dyDescent="0.2">
      <c r="A14" s="57" t="s">
        <v>744</v>
      </c>
      <c r="B14" s="58">
        <v>93.7</v>
      </c>
      <c r="C14" s="58">
        <v>-2.6</v>
      </c>
      <c r="D14" s="58">
        <v>86.6</v>
      </c>
      <c r="E14" s="58">
        <v>-7.6</v>
      </c>
      <c r="F14" s="58">
        <v>82.9</v>
      </c>
      <c r="G14" s="58">
        <v>-4.3</v>
      </c>
    </row>
    <row r="15" spans="1:10" s="28" customFormat="1" x14ac:dyDescent="0.2">
      <c r="A15" s="57" t="s">
        <v>745</v>
      </c>
      <c r="B15" s="58">
        <v>100.3</v>
      </c>
      <c r="C15" s="58">
        <v>0.3</v>
      </c>
      <c r="D15" s="58">
        <v>99.6</v>
      </c>
      <c r="E15" s="58">
        <v>-0.7</v>
      </c>
      <c r="F15" s="58">
        <v>99.5</v>
      </c>
      <c r="G15" s="58">
        <v>-0.1</v>
      </c>
    </row>
    <row r="16" spans="1:10" s="28" customFormat="1" x14ac:dyDescent="0.2">
      <c r="A16" s="57" t="s">
        <v>746</v>
      </c>
      <c r="B16" s="58">
        <v>85.2</v>
      </c>
      <c r="C16" s="58">
        <v>-11</v>
      </c>
      <c r="D16" s="58">
        <v>86.8</v>
      </c>
      <c r="E16" s="58">
        <v>1.9</v>
      </c>
      <c r="F16" s="58">
        <v>87.5</v>
      </c>
      <c r="G16" s="58">
        <v>0.8</v>
      </c>
    </row>
    <row r="17" spans="1:7" s="28" customFormat="1" x14ac:dyDescent="0.2">
      <c r="A17" s="57" t="s">
        <v>747</v>
      </c>
      <c r="B17" s="58">
        <v>104.1</v>
      </c>
      <c r="C17" s="58">
        <v>1.7</v>
      </c>
      <c r="D17" s="58">
        <v>106.1</v>
      </c>
      <c r="E17" s="58">
        <v>1.9</v>
      </c>
      <c r="F17" s="58">
        <v>108.8</v>
      </c>
      <c r="G17" s="28">
        <v>2.5</v>
      </c>
    </row>
    <row r="18" spans="1:7" s="28" customFormat="1" x14ac:dyDescent="0.2">
      <c r="A18" s="57" t="s">
        <v>748</v>
      </c>
      <c r="B18" s="58">
        <v>100.2</v>
      </c>
      <c r="C18" s="58">
        <v>0.5</v>
      </c>
      <c r="D18" s="58">
        <v>102.2</v>
      </c>
      <c r="E18" s="58">
        <v>2</v>
      </c>
      <c r="F18" s="58">
        <v>104.3</v>
      </c>
      <c r="G18" s="58">
        <v>2.1</v>
      </c>
    </row>
    <row r="19" spans="1:7" s="28" customFormat="1" x14ac:dyDescent="0.2">
      <c r="A19" s="57" t="s">
        <v>738</v>
      </c>
      <c r="B19" s="58">
        <v>102.2</v>
      </c>
      <c r="C19" s="58">
        <v>1.3</v>
      </c>
      <c r="D19" s="58">
        <v>103</v>
      </c>
      <c r="E19" s="58">
        <v>0.8</v>
      </c>
      <c r="F19" s="58">
        <v>103.1</v>
      </c>
      <c r="G19" s="58">
        <v>0.1</v>
      </c>
    </row>
    <row r="20" spans="1:7" s="28" customFormat="1" x14ac:dyDescent="0.2">
      <c r="A20" s="82" t="s">
        <v>275</v>
      </c>
    </row>
    <row r="21" spans="1:7" s="28" customFormat="1" x14ac:dyDescent="0.2"/>
    <row r="22" spans="1:7" s="167" customFormat="1" ht="15" customHeight="1" x14ac:dyDescent="0.2">
      <c r="A22" s="1074" t="s">
        <v>735</v>
      </c>
      <c r="B22" s="1068" t="s">
        <v>382</v>
      </c>
      <c r="C22" s="1073"/>
      <c r="D22" s="1073"/>
      <c r="E22" s="1073"/>
      <c r="F22" s="1073"/>
      <c r="G22" s="1069"/>
    </row>
    <row r="23" spans="1:7" s="167" customFormat="1" ht="15" customHeight="1" x14ac:dyDescent="0.2">
      <c r="A23" s="1074"/>
      <c r="B23" s="1072">
        <v>2018</v>
      </c>
      <c r="C23" s="1054"/>
      <c r="D23" s="1072">
        <v>2019</v>
      </c>
      <c r="E23" s="1054"/>
      <c r="F23" s="1072">
        <v>2020</v>
      </c>
      <c r="G23" s="1054"/>
    </row>
    <row r="24" spans="1:7" s="23" customFormat="1" ht="25.5" x14ac:dyDescent="0.2">
      <c r="A24" s="1065"/>
      <c r="B24" s="618" t="s">
        <v>736</v>
      </c>
      <c r="C24" s="618" t="s">
        <v>749</v>
      </c>
      <c r="D24" s="618" t="s">
        <v>736</v>
      </c>
      <c r="E24" s="618" t="s">
        <v>749</v>
      </c>
      <c r="F24" s="618" t="s">
        <v>736</v>
      </c>
      <c r="G24" s="618" t="s">
        <v>749</v>
      </c>
    </row>
    <row r="25" spans="1:7" s="31" customFormat="1" x14ac:dyDescent="0.2">
      <c r="A25" s="890" t="s">
        <v>737</v>
      </c>
      <c r="B25" s="891">
        <v>102.3</v>
      </c>
      <c r="C25" s="891">
        <v>1.2</v>
      </c>
      <c r="D25" s="891">
        <v>102.9</v>
      </c>
      <c r="E25" s="891">
        <v>0.6</v>
      </c>
      <c r="F25" s="891">
        <v>102.7</v>
      </c>
      <c r="G25" s="891">
        <v>-0.2</v>
      </c>
    </row>
    <row r="26" spans="1:7" s="28" customFormat="1" x14ac:dyDescent="0.2">
      <c r="A26" s="57" t="s">
        <v>750</v>
      </c>
      <c r="B26" s="58">
        <v>103.3</v>
      </c>
      <c r="C26" s="58">
        <v>1.2</v>
      </c>
      <c r="D26" s="58">
        <v>104.1</v>
      </c>
      <c r="E26" s="58">
        <v>0.8</v>
      </c>
      <c r="F26" s="58">
        <v>105.6</v>
      </c>
      <c r="G26" s="58">
        <v>1.4</v>
      </c>
    </row>
    <row r="27" spans="1:7" s="28" customFormat="1" x14ac:dyDescent="0.2">
      <c r="A27" s="57" t="s">
        <v>739</v>
      </c>
      <c r="B27" s="58">
        <v>105.1</v>
      </c>
      <c r="C27" s="58">
        <v>2.9</v>
      </c>
      <c r="D27" s="58">
        <v>107.4</v>
      </c>
      <c r="E27" s="58">
        <v>2.2000000000000002</v>
      </c>
      <c r="F27" s="58">
        <v>109.5</v>
      </c>
      <c r="G27" s="58">
        <v>2</v>
      </c>
    </row>
    <row r="28" spans="1:7" s="28" customFormat="1" x14ac:dyDescent="0.2">
      <c r="A28" s="57" t="s">
        <v>740</v>
      </c>
      <c r="B28" s="58">
        <v>101</v>
      </c>
      <c r="C28" s="58">
        <v>0.2</v>
      </c>
      <c r="D28" s="58">
        <v>101.3</v>
      </c>
      <c r="E28" s="58">
        <v>0.3</v>
      </c>
      <c r="F28" s="58">
        <v>102</v>
      </c>
      <c r="G28" s="58">
        <v>0.7</v>
      </c>
    </row>
    <row r="29" spans="1:7" s="28" customFormat="1" x14ac:dyDescent="0.2">
      <c r="A29" s="57" t="s">
        <v>751</v>
      </c>
      <c r="B29" s="58">
        <v>102.6</v>
      </c>
      <c r="C29" s="58">
        <v>2.5</v>
      </c>
      <c r="D29" s="58">
        <v>103.9</v>
      </c>
      <c r="E29" s="58">
        <v>1.3</v>
      </c>
      <c r="F29" s="58">
        <v>100.5</v>
      </c>
      <c r="G29" s="58">
        <v>-3.3</v>
      </c>
    </row>
    <row r="30" spans="1:7" s="28" customFormat="1" x14ac:dyDescent="0.2">
      <c r="A30" s="57" t="s">
        <v>741</v>
      </c>
      <c r="B30" s="58">
        <v>100.5</v>
      </c>
      <c r="C30" s="58">
        <v>0.2</v>
      </c>
      <c r="D30" s="58">
        <v>100.5</v>
      </c>
      <c r="E30" s="58">
        <v>0</v>
      </c>
      <c r="F30" s="58">
        <v>101.2</v>
      </c>
      <c r="G30" s="58">
        <v>0.7</v>
      </c>
    </row>
    <row r="31" spans="1:7" s="28" customFormat="1" x14ac:dyDescent="0.2">
      <c r="A31" s="57" t="s">
        <v>742</v>
      </c>
      <c r="B31" s="58">
        <v>100.5</v>
      </c>
      <c r="C31" s="58">
        <v>-0.1</v>
      </c>
      <c r="D31" s="58">
        <v>101</v>
      </c>
      <c r="E31" s="58">
        <v>0.5</v>
      </c>
      <c r="F31" s="58">
        <v>101.7</v>
      </c>
      <c r="G31" s="58">
        <v>0.7</v>
      </c>
    </row>
    <row r="32" spans="1:7" s="28" customFormat="1" x14ac:dyDescent="0.2">
      <c r="A32" s="57" t="s">
        <v>743</v>
      </c>
      <c r="B32" s="58">
        <v>104.8</v>
      </c>
      <c r="C32" s="58">
        <v>2.7</v>
      </c>
      <c r="D32" s="58">
        <v>105.6</v>
      </c>
      <c r="E32" s="58">
        <v>0.8</v>
      </c>
      <c r="F32" s="58">
        <v>103.2</v>
      </c>
      <c r="G32" s="58">
        <v>-2.2999999999999998</v>
      </c>
    </row>
    <row r="33" spans="1:7" s="28" customFormat="1" x14ac:dyDescent="0.2">
      <c r="A33" s="57" t="s">
        <v>744</v>
      </c>
      <c r="B33" s="58">
        <v>94.5</v>
      </c>
      <c r="C33" s="58">
        <v>-3</v>
      </c>
      <c r="D33" s="58">
        <v>87.2</v>
      </c>
      <c r="E33" s="58">
        <v>-7.7</v>
      </c>
      <c r="F33" s="58">
        <v>82.9</v>
      </c>
      <c r="G33" s="58">
        <v>-4.9000000000000004</v>
      </c>
    </row>
    <row r="34" spans="1:7" s="28" customFormat="1" x14ac:dyDescent="0.2">
      <c r="A34" s="57" t="s">
        <v>745</v>
      </c>
      <c r="B34" s="58">
        <v>101.3</v>
      </c>
      <c r="C34" s="58">
        <v>0.4</v>
      </c>
      <c r="D34" s="58">
        <v>101.2</v>
      </c>
      <c r="E34" s="58">
        <v>-0.1</v>
      </c>
      <c r="F34" s="58">
        <v>101</v>
      </c>
      <c r="G34" s="58">
        <v>-0.2</v>
      </c>
    </row>
    <row r="35" spans="1:7" s="28" customFormat="1" x14ac:dyDescent="0.2">
      <c r="A35" s="57" t="s">
        <v>746</v>
      </c>
      <c r="B35" s="58">
        <v>83.9</v>
      </c>
      <c r="C35" s="58">
        <v>-12.6</v>
      </c>
      <c r="D35" s="58">
        <v>84.2</v>
      </c>
      <c r="E35" s="58">
        <v>0.4</v>
      </c>
      <c r="F35" s="58">
        <v>84.2</v>
      </c>
      <c r="G35" s="58">
        <v>0</v>
      </c>
    </row>
    <row r="36" spans="1:7" s="28" customFormat="1" x14ac:dyDescent="0.2">
      <c r="A36" s="57" t="s">
        <v>747</v>
      </c>
      <c r="B36" s="58">
        <v>103.5</v>
      </c>
      <c r="C36" s="58">
        <v>1.2</v>
      </c>
      <c r="D36" s="58">
        <v>104.8</v>
      </c>
      <c r="E36" s="58">
        <v>1.3</v>
      </c>
      <c r="F36" s="58">
        <v>105.3</v>
      </c>
      <c r="G36" s="58">
        <v>0.5</v>
      </c>
    </row>
    <row r="37" spans="1:7" s="28" customFormat="1" x14ac:dyDescent="0.2">
      <c r="A37" s="57" t="s">
        <v>748</v>
      </c>
      <c r="B37" s="58">
        <v>103.3</v>
      </c>
      <c r="C37" s="58">
        <v>2.2000000000000002</v>
      </c>
      <c r="D37" s="58">
        <v>105.1</v>
      </c>
      <c r="E37" s="58">
        <v>1.7</v>
      </c>
      <c r="F37" s="58">
        <v>106.9</v>
      </c>
      <c r="G37" s="58">
        <v>1.7</v>
      </c>
    </row>
    <row r="38" spans="1:7" s="28" customFormat="1" x14ac:dyDescent="0.2">
      <c r="A38" s="57" t="s">
        <v>738</v>
      </c>
      <c r="B38" s="58">
        <v>102.3</v>
      </c>
      <c r="C38" s="58">
        <v>1.1000000000000001</v>
      </c>
      <c r="D38" s="58">
        <v>102.8</v>
      </c>
      <c r="E38" s="58">
        <v>0.5</v>
      </c>
      <c r="F38" s="58">
        <v>102.6</v>
      </c>
      <c r="G38" s="58">
        <v>-0.2</v>
      </c>
    </row>
    <row r="39" spans="1:7" ht="26.25" customHeight="1" x14ac:dyDescent="0.25">
      <c r="A39" s="973" t="s">
        <v>1893</v>
      </c>
      <c r="B39" s="973"/>
      <c r="C39" s="973"/>
      <c r="D39" s="973"/>
      <c r="E39" s="973"/>
      <c r="F39" s="973"/>
      <c r="G39" s="973"/>
    </row>
  </sheetData>
  <mergeCells count="12">
    <mergeCell ref="A39:G39"/>
    <mergeCell ref="F23:G23"/>
    <mergeCell ref="B3:G3"/>
    <mergeCell ref="B22:G22"/>
    <mergeCell ref="A1:G1"/>
    <mergeCell ref="A22:A24"/>
    <mergeCell ref="B23:C23"/>
    <mergeCell ref="D23:E23"/>
    <mergeCell ref="D4:E4"/>
    <mergeCell ref="A3:A5"/>
    <mergeCell ref="B4:C4"/>
    <mergeCell ref="F4:G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J40"/>
  <sheetViews>
    <sheetView zoomScaleNormal="100" workbookViewId="0">
      <selection activeCell="A20" sqref="A20:G20"/>
    </sheetView>
  </sheetViews>
  <sheetFormatPr defaultRowHeight="12.75" x14ac:dyDescent="0.2"/>
  <cols>
    <col min="1" max="1" width="35.85546875" customWidth="1"/>
    <col min="2" max="10" width="8.5703125" customWidth="1"/>
  </cols>
  <sheetData>
    <row r="1" spans="1:10" s="28" customFormat="1" ht="28.5" customHeight="1" x14ac:dyDescent="0.25">
      <c r="A1" s="1028" t="s">
        <v>1891</v>
      </c>
      <c r="B1" s="1028"/>
      <c r="C1" s="1028"/>
      <c r="D1" s="1028"/>
      <c r="E1" s="1028"/>
      <c r="F1" s="1028"/>
      <c r="G1" s="1028"/>
      <c r="H1" s="94"/>
      <c r="I1" s="94"/>
      <c r="J1" s="94"/>
    </row>
    <row r="2" spans="1:10" s="28" customFormat="1" ht="8.25" customHeight="1" x14ac:dyDescent="0.2"/>
    <row r="3" spans="1:10" s="167" customFormat="1" ht="17.25" customHeight="1" x14ac:dyDescent="0.2">
      <c r="A3" s="1074" t="s">
        <v>735</v>
      </c>
      <c r="B3" s="1068" t="s">
        <v>31</v>
      </c>
      <c r="C3" s="1073"/>
      <c r="D3" s="1073"/>
      <c r="E3" s="1073"/>
      <c r="F3" s="1073"/>
      <c r="G3" s="1069"/>
    </row>
    <row r="4" spans="1:10" s="167" customFormat="1" ht="17.25" customHeight="1" x14ac:dyDescent="0.2">
      <c r="A4" s="1074"/>
      <c r="B4" s="1072">
        <v>2018</v>
      </c>
      <c r="C4" s="1080"/>
      <c r="D4" s="1072">
        <v>2019</v>
      </c>
      <c r="E4" s="1080"/>
      <c r="F4" s="1072">
        <v>2020</v>
      </c>
      <c r="G4" s="1080"/>
    </row>
    <row r="5" spans="1:10" s="23" customFormat="1" ht="25.5" x14ac:dyDescent="0.2">
      <c r="A5" s="1074"/>
      <c r="B5" s="617" t="s">
        <v>736</v>
      </c>
      <c r="C5" s="617" t="s">
        <v>749</v>
      </c>
      <c r="D5" s="617" t="s">
        <v>736</v>
      </c>
      <c r="E5" s="617" t="s">
        <v>749</v>
      </c>
      <c r="F5" s="617" t="s">
        <v>736</v>
      </c>
      <c r="G5" s="617" t="s">
        <v>749</v>
      </c>
    </row>
    <row r="6" spans="1:10" s="28" customFormat="1" ht="11.25" customHeight="1" x14ac:dyDescent="0.2">
      <c r="A6" s="68" t="s">
        <v>1359</v>
      </c>
      <c r="B6" s="69">
        <v>102.1</v>
      </c>
      <c r="C6" s="69">
        <v>1.3</v>
      </c>
      <c r="D6" s="69">
        <v>102.8</v>
      </c>
      <c r="E6" s="69">
        <v>0.7</v>
      </c>
      <c r="F6" s="69">
        <v>102.8</v>
      </c>
      <c r="G6" s="69">
        <v>0</v>
      </c>
    </row>
    <row r="7" spans="1:10" s="28" customFormat="1" ht="11.25" customHeight="1" x14ac:dyDescent="0.2">
      <c r="A7" s="57" t="s">
        <v>1360</v>
      </c>
      <c r="B7" s="58">
        <v>103.6</v>
      </c>
      <c r="C7" s="58">
        <v>1.7</v>
      </c>
      <c r="D7" s="58">
        <v>104.5</v>
      </c>
      <c r="E7" s="58">
        <v>0.9</v>
      </c>
      <c r="F7" s="58">
        <v>106.4</v>
      </c>
      <c r="G7" s="58">
        <v>1.8</v>
      </c>
    </row>
    <row r="8" spans="1:10" s="28" customFormat="1" ht="11.25" customHeight="1" x14ac:dyDescent="0.2">
      <c r="A8" s="57" t="s">
        <v>1361</v>
      </c>
      <c r="B8" s="58">
        <v>104.2</v>
      </c>
      <c r="C8" s="58">
        <v>2.8</v>
      </c>
      <c r="D8" s="58">
        <v>106.2</v>
      </c>
      <c r="E8" s="58">
        <v>1.9</v>
      </c>
      <c r="F8" s="58">
        <v>108</v>
      </c>
      <c r="G8" s="58">
        <v>1.7</v>
      </c>
    </row>
    <row r="9" spans="1:10" s="28" customFormat="1" ht="11.25" customHeight="1" x14ac:dyDescent="0.2">
      <c r="A9" s="57" t="s">
        <v>1362</v>
      </c>
      <c r="B9" s="58">
        <v>101.8</v>
      </c>
      <c r="C9" s="58">
        <v>0.8</v>
      </c>
      <c r="D9" s="58">
        <v>105.2</v>
      </c>
      <c r="E9" s="58">
        <v>3.3</v>
      </c>
      <c r="F9" s="58">
        <v>106.1</v>
      </c>
      <c r="G9" s="58">
        <v>0.9</v>
      </c>
    </row>
    <row r="10" spans="1:10" s="28" customFormat="1" ht="11.25" customHeight="1" x14ac:dyDescent="0.2">
      <c r="A10" s="57" t="s">
        <v>1363</v>
      </c>
      <c r="B10" s="58">
        <v>102.5</v>
      </c>
      <c r="C10" s="58">
        <v>4.2</v>
      </c>
      <c r="D10" s="58">
        <v>104</v>
      </c>
      <c r="E10" s="58">
        <v>1.5</v>
      </c>
      <c r="F10" s="58">
        <v>101.1</v>
      </c>
      <c r="G10" s="58">
        <v>-2.8</v>
      </c>
    </row>
    <row r="11" spans="1:10" s="28" customFormat="1" ht="11.25" customHeight="1" x14ac:dyDescent="0.2">
      <c r="A11" s="57" t="s">
        <v>1364</v>
      </c>
      <c r="B11" s="58">
        <v>99.4</v>
      </c>
      <c r="C11" s="58">
        <v>-0.1</v>
      </c>
      <c r="D11" s="58">
        <v>99.1</v>
      </c>
      <c r="E11" s="58">
        <v>-0.3</v>
      </c>
      <c r="F11" s="58">
        <v>99.8</v>
      </c>
      <c r="G11" s="58">
        <v>0.7</v>
      </c>
    </row>
    <row r="12" spans="1:10" s="28" customFormat="1" ht="11.25" customHeight="1" x14ac:dyDescent="0.2">
      <c r="A12" s="57" t="s">
        <v>1365</v>
      </c>
      <c r="B12" s="58">
        <v>100.2</v>
      </c>
      <c r="C12" s="58">
        <v>-0.2</v>
      </c>
      <c r="D12" s="58">
        <v>100.8</v>
      </c>
      <c r="E12" s="58">
        <v>0.6</v>
      </c>
      <c r="F12" s="58">
        <v>101.6</v>
      </c>
      <c r="G12" s="58">
        <v>0.8</v>
      </c>
    </row>
    <row r="13" spans="1:10" s="28" customFormat="1" ht="11.25" customHeight="1" x14ac:dyDescent="0.2">
      <c r="A13" s="57" t="s">
        <v>1366</v>
      </c>
      <c r="B13" s="58">
        <v>106.6</v>
      </c>
      <c r="C13" s="58">
        <v>2.8</v>
      </c>
      <c r="D13" s="58">
        <v>106.9</v>
      </c>
      <c r="E13" s="58">
        <v>0.3</v>
      </c>
      <c r="F13" s="58">
        <v>103.6</v>
      </c>
      <c r="G13" s="58">
        <v>-3.1</v>
      </c>
    </row>
    <row r="14" spans="1:10" s="28" customFormat="1" ht="11.25" customHeight="1" x14ac:dyDescent="0.2">
      <c r="A14" s="57" t="s">
        <v>1367</v>
      </c>
      <c r="B14" s="58">
        <v>92.5</v>
      </c>
      <c r="C14" s="58">
        <v>-3.3</v>
      </c>
      <c r="D14" s="58">
        <v>84.2</v>
      </c>
      <c r="E14" s="58">
        <v>-9</v>
      </c>
      <c r="F14" s="58">
        <v>80</v>
      </c>
      <c r="G14" s="58">
        <v>-5</v>
      </c>
    </row>
    <row r="15" spans="1:10" s="28" customFormat="1" ht="11.25" customHeight="1" x14ac:dyDescent="0.2">
      <c r="A15" s="57" t="s">
        <v>1368</v>
      </c>
      <c r="B15" s="58">
        <v>100.1</v>
      </c>
      <c r="C15" s="58">
        <v>0.1</v>
      </c>
      <c r="D15" s="58">
        <v>99.2</v>
      </c>
      <c r="E15" s="58">
        <v>-0.9</v>
      </c>
      <c r="F15" s="58">
        <v>98.9</v>
      </c>
      <c r="G15" s="58">
        <v>-0.3</v>
      </c>
    </row>
    <row r="16" spans="1:10" s="28" customFormat="1" ht="11.25" customHeight="1" x14ac:dyDescent="0.2">
      <c r="A16" s="57" t="s">
        <v>1369</v>
      </c>
      <c r="B16" s="58">
        <v>88.3</v>
      </c>
      <c r="C16" s="58">
        <v>-8.6</v>
      </c>
      <c r="D16" s="58">
        <v>89.9</v>
      </c>
      <c r="E16" s="58">
        <v>1.8</v>
      </c>
      <c r="F16" s="58">
        <v>90.7</v>
      </c>
      <c r="G16" s="58">
        <v>0.9</v>
      </c>
    </row>
    <row r="17" spans="1:7" s="28" customFormat="1" ht="11.25" customHeight="1" x14ac:dyDescent="0.2">
      <c r="A17" s="57" t="s">
        <v>1370</v>
      </c>
      <c r="B17" s="58">
        <v>104.2</v>
      </c>
      <c r="C17" s="58">
        <v>1.5</v>
      </c>
      <c r="D17" s="58">
        <v>106.1</v>
      </c>
      <c r="E17" s="58">
        <v>1.8</v>
      </c>
      <c r="F17" s="58">
        <v>109</v>
      </c>
      <c r="G17" s="58">
        <v>2.7</v>
      </c>
    </row>
    <row r="18" spans="1:7" s="28" customFormat="1" ht="11.25" customHeight="1" x14ac:dyDescent="0.2">
      <c r="A18" s="57" t="s">
        <v>1371</v>
      </c>
      <c r="B18" s="58">
        <v>99.7</v>
      </c>
      <c r="C18" s="58">
        <v>0.4</v>
      </c>
      <c r="D18" s="58">
        <v>101.6</v>
      </c>
      <c r="E18" s="58">
        <v>1.9</v>
      </c>
      <c r="F18" s="58">
        <v>102.7</v>
      </c>
      <c r="G18" s="58">
        <v>1.1000000000000001</v>
      </c>
    </row>
    <row r="19" spans="1:7" s="31" customFormat="1" ht="11.25" customHeight="1" x14ac:dyDescent="0.2">
      <c r="A19" s="61" t="s">
        <v>1372</v>
      </c>
      <c r="B19" s="585">
        <v>102</v>
      </c>
      <c r="C19" s="585">
        <v>1.2</v>
      </c>
      <c r="D19" s="585">
        <v>102.7</v>
      </c>
      <c r="E19" s="585">
        <v>0.7</v>
      </c>
      <c r="F19" s="585">
        <v>102.6</v>
      </c>
      <c r="G19" s="585">
        <v>-0.1</v>
      </c>
    </row>
    <row r="20" spans="1:7" s="28" customFormat="1" ht="11.25" customHeight="1" x14ac:dyDescent="0.2">
      <c r="A20" s="82" t="s">
        <v>275</v>
      </c>
    </row>
    <row r="21" spans="1:7" s="28" customFormat="1" x14ac:dyDescent="0.2"/>
    <row r="22" spans="1:7" s="167" customFormat="1" ht="17.25" customHeight="1" x14ac:dyDescent="0.2">
      <c r="A22" s="1074" t="s">
        <v>735</v>
      </c>
      <c r="B22" s="1068" t="s">
        <v>382</v>
      </c>
      <c r="C22" s="1073"/>
      <c r="D22" s="1073"/>
      <c r="E22" s="1073"/>
      <c r="F22" s="1073"/>
      <c r="G22" s="1069"/>
    </row>
    <row r="23" spans="1:7" s="167" customFormat="1" ht="17.25" customHeight="1" x14ac:dyDescent="0.2">
      <c r="A23" s="1074"/>
      <c r="B23" s="1072">
        <v>2018</v>
      </c>
      <c r="C23" s="1054"/>
      <c r="D23" s="1072">
        <v>2019</v>
      </c>
      <c r="E23" s="1054"/>
      <c r="F23" s="1072">
        <v>2020</v>
      </c>
      <c r="G23" s="1054"/>
    </row>
    <row r="24" spans="1:7" s="23" customFormat="1" ht="25.5" x14ac:dyDescent="0.2">
      <c r="A24" s="1065"/>
      <c r="B24" s="618" t="s">
        <v>736</v>
      </c>
      <c r="C24" s="618" t="s">
        <v>749</v>
      </c>
      <c r="D24" s="618" t="s">
        <v>736</v>
      </c>
      <c r="E24" s="618" t="s">
        <v>749</v>
      </c>
      <c r="F24" s="618" t="s">
        <v>736</v>
      </c>
      <c r="G24" s="618" t="s">
        <v>749</v>
      </c>
    </row>
    <row r="25" spans="1:7" s="28" customFormat="1" ht="11.25" customHeight="1" x14ac:dyDescent="0.2">
      <c r="A25" s="68" t="s">
        <v>1359</v>
      </c>
      <c r="B25" s="69">
        <v>102.2</v>
      </c>
      <c r="C25" s="69">
        <v>1.1000000000000001</v>
      </c>
      <c r="D25" s="69">
        <v>102.7</v>
      </c>
      <c r="E25" s="69">
        <v>0.5</v>
      </c>
      <c r="F25" s="69">
        <v>102.5</v>
      </c>
      <c r="G25" s="69">
        <v>-0.2</v>
      </c>
    </row>
    <row r="26" spans="1:7" s="28" customFormat="1" ht="11.25" customHeight="1" x14ac:dyDescent="0.2">
      <c r="A26" s="57" t="s">
        <v>1360</v>
      </c>
      <c r="B26" s="58">
        <v>103.2</v>
      </c>
      <c r="C26" s="58">
        <v>1.2</v>
      </c>
      <c r="D26" s="58">
        <v>103.9</v>
      </c>
      <c r="E26" s="58">
        <v>0.7</v>
      </c>
      <c r="F26" s="58">
        <v>105.4</v>
      </c>
      <c r="G26" s="58">
        <v>1.4</v>
      </c>
    </row>
    <row r="27" spans="1:7" s="28" customFormat="1" ht="11.25" customHeight="1" x14ac:dyDescent="0.2">
      <c r="A27" s="57" t="s">
        <v>1361</v>
      </c>
      <c r="B27" s="58">
        <v>105.1</v>
      </c>
      <c r="C27" s="58">
        <v>2.7</v>
      </c>
      <c r="D27" s="58">
        <v>107.6</v>
      </c>
      <c r="E27" s="58">
        <v>2.4</v>
      </c>
      <c r="F27" s="58">
        <v>109.7</v>
      </c>
      <c r="G27" s="58">
        <v>2</v>
      </c>
    </row>
    <row r="28" spans="1:7" s="28" customFormat="1" ht="11.25" customHeight="1" x14ac:dyDescent="0.2">
      <c r="A28" s="57" t="s">
        <v>1362</v>
      </c>
      <c r="B28" s="58">
        <v>101</v>
      </c>
      <c r="C28" s="58">
        <v>0.2</v>
      </c>
      <c r="D28" s="58">
        <v>101.2</v>
      </c>
      <c r="E28" s="58">
        <v>0.2</v>
      </c>
      <c r="F28" s="58">
        <v>101.9</v>
      </c>
      <c r="G28" s="58">
        <v>0.7</v>
      </c>
    </row>
    <row r="29" spans="1:7" s="28" customFormat="1" ht="11.25" customHeight="1" x14ac:dyDescent="0.2">
      <c r="A29" s="57" t="s">
        <v>1363</v>
      </c>
      <c r="B29" s="58">
        <v>102.4</v>
      </c>
      <c r="C29" s="58">
        <v>2.2999999999999998</v>
      </c>
      <c r="D29" s="58">
        <v>103.5</v>
      </c>
      <c r="E29" s="58">
        <v>1.1000000000000001</v>
      </c>
      <c r="F29" s="58">
        <v>100.6</v>
      </c>
      <c r="G29" s="58">
        <v>-2.8</v>
      </c>
    </row>
    <row r="30" spans="1:7" s="28" customFormat="1" ht="11.25" customHeight="1" x14ac:dyDescent="0.2">
      <c r="A30" s="57" t="s">
        <v>1364</v>
      </c>
      <c r="B30" s="58">
        <v>100.5</v>
      </c>
      <c r="C30" s="58">
        <v>0.1</v>
      </c>
      <c r="D30" s="58">
        <v>100.5</v>
      </c>
      <c r="E30" s="58">
        <v>0</v>
      </c>
      <c r="F30" s="58">
        <v>101.1</v>
      </c>
      <c r="G30" s="58">
        <v>0.6</v>
      </c>
    </row>
    <row r="31" spans="1:7" s="28" customFormat="1" ht="11.25" customHeight="1" x14ac:dyDescent="0.2">
      <c r="A31" s="57" t="s">
        <v>1365</v>
      </c>
      <c r="B31" s="58">
        <v>100.6</v>
      </c>
      <c r="C31" s="58">
        <v>0</v>
      </c>
      <c r="D31" s="58">
        <v>101.2</v>
      </c>
      <c r="E31" s="58">
        <v>0.6</v>
      </c>
      <c r="F31" s="58">
        <v>101.9</v>
      </c>
      <c r="G31" s="58">
        <v>0.7</v>
      </c>
    </row>
    <row r="32" spans="1:7" s="28" customFormat="1" ht="11.25" customHeight="1" x14ac:dyDescent="0.2">
      <c r="A32" s="57" t="s">
        <v>1366</v>
      </c>
      <c r="B32" s="58">
        <v>104.6</v>
      </c>
      <c r="C32" s="58">
        <v>2.6</v>
      </c>
      <c r="D32" s="58">
        <v>105.4</v>
      </c>
      <c r="E32" s="58">
        <v>0.8</v>
      </c>
      <c r="F32" s="58">
        <v>103.1</v>
      </c>
      <c r="G32" s="58">
        <v>-2.2000000000000002</v>
      </c>
    </row>
    <row r="33" spans="1:7" s="28" customFormat="1" ht="11.25" customHeight="1" x14ac:dyDescent="0.2">
      <c r="A33" s="57" t="s">
        <v>1367</v>
      </c>
      <c r="B33" s="58">
        <v>93.4</v>
      </c>
      <c r="C33" s="58">
        <v>-3.8</v>
      </c>
      <c r="D33" s="58">
        <v>84.9</v>
      </c>
      <c r="E33" s="58">
        <v>-9.1</v>
      </c>
      <c r="F33" s="58">
        <v>80</v>
      </c>
      <c r="G33" s="58">
        <v>-5.8</v>
      </c>
    </row>
    <row r="34" spans="1:7" s="28" customFormat="1" ht="11.25" customHeight="1" x14ac:dyDescent="0.2">
      <c r="A34" s="57" t="s">
        <v>1368</v>
      </c>
      <c r="B34" s="58">
        <v>101</v>
      </c>
      <c r="C34" s="58">
        <v>0.3</v>
      </c>
      <c r="D34" s="58">
        <v>100.8</v>
      </c>
      <c r="E34" s="58">
        <v>-0.2</v>
      </c>
      <c r="F34" s="58">
        <v>100.5</v>
      </c>
      <c r="G34" s="58">
        <v>-0.3</v>
      </c>
    </row>
    <row r="35" spans="1:7" s="28" customFormat="1" ht="11.25" customHeight="1" x14ac:dyDescent="0.2">
      <c r="A35" s="57" t="s">
        <v>1369</v>
      </c>
      <c r="B35" s="58">
        <v>86.8</v>
      </c>
      <c r="C35" s="58">
        <v>-10.4</v>
      </c>
      <c r="D35" s="58">
        <v>87.2</v>
      </c>
      <c r="E35" s="58">
        <v>0.5</v>
      </c>
      <c r="F35" s="58">
        <v>87.5</v>
      </c>
      <c r="G35" s="58">
        <v>0.3</v>
      </c>
    </row>
    <row r="36" spans="1:7" s="28" customFormat="1" ht="11.25" customHeight="1" x14ac:dyDescent="0.2">
      <c r="A36" s="57" t="s">
        <v>1370</v>
      </c>
      <c r="B36" s="58">
        <v>103.8</v>
      </c>
      <c r="C36" s="58">
        <v>1.4</v>
      </c>
      <c r="D36" s="58">
        <v>105.1</v>
      </c>
      <c r="E36" s="58">
        <v>1.3</v>
      </c>
      <c r="F36" s="58">
        <v>105.9</v>
      </c>
      <c r="G36" s="58">
        <v>0.8</v>
      </c>
    </row>
    <row r="37" spans="1:7" s="28" customFormat="1" ht="11.25" customHeight="1" x14ac:dyDescent="0.2">
      <c r="A37" s="57" t="s">
        <v>1371</v>
      </c>
      <c r="B37" s="58">
        <v>103.4</v>
      </c>
      <c r="C37" s="58">
        <v>2.2000000000000002</v>
      </c>
      <c r="D37" s="58">
        <v>105.1</v>
      </c>
      <c r="E37" s="58">
        <v>1.6</v>
      </c>
      <c r="F37" s="58">
        <v>107</v>
      </c>
      <c r="G37" s="58">
        <v>1.8</v>
      </c>
    </row>
    <row r="38" spans="1:7" s="31" customFormat="1" ht="11.25" customHeight="1" x14ac:dyDescent="0.2">
      <c r="A38" s="61" t="s">
        <v>1372</v>
      </c>
      <c r="B38" s="585">
        <v>102.1</v>
      </c>
      <c r="C38" s="585">
        <v>1.1000000000000001</v>
      </c>
      <c r="D38" s="585">
        <v>102.6</v>
      </c>
      <c r="E38" s="585">
        <v>0.5</v>
      </c>
      <c r="F38" s="585">
        <v>102.3</v>
      </c>
      <c r="G38" s="585">
        <v>-0.3</v>
      </c>
    </row>
    <row r="39" spans="1:7" s="28" customFormat="1" ht="11.25" customHeight="1" x14ac:dyDescent="0.2">
      <c r="A39" s="82" t="s">
        <v>275</v>
      </c>
    </row>
    <row r="40" spans="1:7" ht="15" x14ac:dyDescent="0.25">
      <c r="A40" s="973" t="s">
        <v>1892</v>
      </c>
      <c r="B40" s="973"/>
      <c r="C40" s="973"/>
      <c r="D40" s="973"/>
      <c r="E40" s="973"/>
      <c r="F40" s="973"/>
      <c r="G40" s="973"/>
    </row>
  </sheetData>
  <mergeCells count="12">
    <mergeCell ref="A40:G40"/>
    <mergeCell ref="A1:G1"/>
    <mergeCell ref="F23:G23"/>
    <mergeCell ref="A22:A24"/>
    <mergeCell ref="B23:C23"/>
    <mergeCell ref="D23:E23"/>
    <mergeCell ref="B22:G22"/>
    <mergeCell ref="A3:A5"/>
    <mergeCell ref="B4:C4"/>
    <mergeCell ref="D4:E4"/>
    <mergeCell ref="F4:G4"/>
    <mergeCell ref="B3:G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J83"/>
  <sheetViews>
    <sheetView topLeftCell="A2" zoomScale="110" zoomScaleNormal="110" workbookViewId="0">
      <selection activeCell="A20" sqref="A20:G20"/>
    </sheetView>
  </sheetViews>
  <sheetFormatPr defaultColWidth="9.140625" defaultRowHeight="12.75" x14ac:dyDescent="0.2"/>
  <cols>
    <col min="1" max="1" width="13.140625" style="593" customWidth="1"/>
    <col min="2" max="4" width="8.7109375" style="593" customWidth="1"/>
    <col min="5" max="6" width="9.85546875" style="593" customWidth="1"/>
    <col min="7" max="9" width="8.7109375" style="593" customWidth="1"/>
    <col min="10" max="10" width="10.28515625" style="593" bestFit="1" customWidth="1"/>
    <col min="11" max="16384" width="9.140625" style="593"/>
  </cols>
  <sheetData>
    <row r="1" spans="1:10" hidden="1" x14ac:dyDescent="0.2">
      <c r="A1" s="598" t="e">
        <f ca="1">DotStatQuery(#REF!)</f>
        <v>#NAME?</v>
      </c>
    </row>
    <row r="2" spans="1:10" ht="29.25" customHeight="1" x14ac:dyDescent="0.2">
      <c r="A2" s="1043" t="s">
        <v>2342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4" spans="1:10" ht="108" x14ac:dyDescent="0.2">
      <c r="A4" s="250" t="s">
        <v>1325</v>
      </c>
      <c r="B4" s="599" t="s">
        <v>1326</v>
      </c>
      <c r="C4" s="599" t="s">
        <v>1327</v>
      </c>
      <c r="D4" s="599" t="s">
        <v>1328</v>
      </c>
      <c r="E4" s="599" t="s">
        <v>1329</v>
      </c>
      <c r="F4" s="599" t="s">
        <v>1468</v>
      </c>
      <c r="G4" s="599" t="s">
        <v>1330</v>
      </c>
      <c r="H4" s="599" t="s">
        <v>1331</v>
      </c>
      <c r="I4" s="599" t="s">
        <v>1332</v>
      </c>
      <c r="J4" s="599" t="s">
        <v>338</v>
      </c>
    </row>
    <row r="5" spans="1:10" x14ac:dyDescent="0.2">
      <c r="A5" s="600"/>
      <c r="B5" s="601" t="s">
        <v>919</v>
      </c>
      <c r="C5" s="601" t="s">
        <v>919</v>
      </c>
      <c r="D5" s="601" t="s">
        <v>919</v>
      </c>
      <c r="E5" s="601" t="s">
        <v>919</v>
      </c>
      <c r="F5" s="601" t="s">
        <v>133</v>
      </c>
      <c r="G5" s="601" t="s">
        <v>919</v>
      </c>
      <c r="H5" s="601" t="s">
        <v>919</v>
      </c>
      <c r="I5" s="601" t="s">
        <v>919</v>
      </c>
      <c r="J5" s="601" t="s">
        <v>919</v>
      </c>
    </row>
    <row r="6" spans="1:10" x14ac:dyDescent="0.2">
      <c r="A6" s="602" t="s">
        <v>382</v>
      </c>
      <c r="B6" s="603">
        <v>209340</v>
      </c>
      <c r="C6" s="603">
        <v>1275883</v>
      </c>
      <c r="D6" s="603">
        <v>5189968</v>
      </c>
      <c r="E6" s="603">
        <v>7625306</v>
      </c>
      <c r="F6" s="603">
        <v>9780257</v>
      </c>
      <c r="G6" s="603">
        <v>1227973</v>
      </c>
      <c r="H6" s="603">
        <v>3053492</v>
      </c>
      <c r="I6" s="603">
        <v>120726</v>
      </c>
      <c r="J6" s="603">
        <v>28482945</v>
      </c>
    </row>
    <row r="7" spans="1:10" x14ac:dyDescent="0.2">
      <c r="A7" s="602" t="s">
        <v>1333</v>
      </c>
      <c r="B7" s="603">
        <v>1316</v>
      </c>
      <c r="C7" s="603">
        <v>18074</v>
      </c>
      <c r="D7" s="603">
        <v>104417</v>
      </c>
      <c r="E7" s="603">
        <v>157086</v>
      </c>
      <c r="F7" s="603">
        <v>209778</v>
      </c>
      <c r="G7" s="603">
        <v>26671</v>
      </c>
      <c r="H7" s="603">
        <v>60703</v>
      </c>
      <c r="I7" s="603">
        <v>2937</v>
      </c>
      <c r="J7" s="603">
        <v>580982</v>
      </c>
    </row>
    <row r="8" spans="1:10" x14ac:dyDescent="0.2">
      <c r="A8" s="602" t="s">
        <v>1845</v>
      </c>
      <c r="B8" s="603">
        <v>353</v>
      </c>
      <c r="C8" s="603">
        <v>5731</v>
      </c>
      <c r="D8" s="603">
        <v>28354</v>
      </c>
      <c r="E8" s="603">
        <v>39016</v>
      </c>
      <c r="F8" s="603">
        <v>53015</v>
      </c>
      <c r="G8" s="603">
        <v>6828</v>
      </c>
      <c r="H8" s="603">
        <v>13209</v>
      </c>
      <c r="I8" s="603">
        <v>335</v>
      </c>
      <c r="J8" s="603">
        <v>146841</v>
      </c>
    </row>
    <row r="9" spans="1:10" x14ac:dyDescent="0.2">
      <c r="A9" s="602" t="s">
        <v>31</v>
      </c>
      <c r="B9" s="603">
        <v>78</v>
      </c>
      <c r="C9" s="603">
        <v>889</v>
      </c>
      <c r="D9" s="603">
        <v>4098</v>
      </c>
      <c r="E9" s="603">
        <v>5862</v>
      </c>
      <c r="F9" s="603">
        <v>9194</v>
      </c>
      <c r="G9" s="603">
        <v>1300</v>
      </c>
      <c r="H9" s="603">
        <v>3717</v>
      </c>
      <c r="I9" s="603">
        <v>80</v>
      </c>
      <c r="J9" s="603">
        <v>25218</v>
      </c>
    </row>
    <row r="10" spans="1:10" x14ac:dyDescent="0.2">
      <c r="A10" s="604"/>
      <c r="B10" s="605" t="s">
        <v>919</v>
      </c>
      <c r="C10" s="605" t="s">
        <v>919</v>
      </c>
      <c r="D10" s="605" t="s">
        <v>919</v>
      </c>
      <c r="E10" s="605" t="s">
        <v>919</v>
      </c>
      <c r="F10" s="605" t="s">
        <v>132</v>
      </c>
      <c r="G10" s="605" t="s">
        <v>919</v>
      </c>
      <c r="H10" s="605" t="s">
        <v>919</v>
      </c>
      <c r="I10" s="605" t="s">
        <v>919</v>
      </c>
      <c r="J10" s="605" t="s">
        <v>919</v>
      </c>
    </row>
    <row r="11" spans="1:10" x14ac:dyDescent="0.2">
      <c r="A11" s="602" t="s">
        <v>382</v>
      </c>
      <c r="B11" s="603">
        <v>130245</v>
      </c>
      <c r="C11" s="603">
        <v>910448</v>
      </c>
      <c r="D11" s="603">
        <v>3682997</v>
      </c>
      <c r="E11" s="603">
        <v>8691811</v>
      </c>
      <c r="F11" s="603">
        <v>9913139</v>
      </c>
      <c r="G11" s="603">
        <v>851997</v>
      </c>
      <c r="H11" s="603">
        <v>2527451</v>
      </c>
      <c r="I11" s="603">
        <v>112107</v>
      </c>
      <c r="J11" s="603">
        <v>26820195</v>
      </c>
    </row>
    <row r="12" spans="1:10" x14ac:dyDescent="0.2">
      <c r="A12" s="602" t="s">
        <v>1333</v>
      </c>
      <c r="B12" s="603">
        <v>1586</v>
      </c>
      <c r="C12" s="603">
        <v>14430</v>
      </c>
      <c r="D12" s="603">
        <v>64282</v>
      </c>
      <c r="E12" s="603">
        <v>164283</v>
      </c>
      <c r="F12" s="603">
        <v>230478</v>
      </c>
      <c r="G12" s="603">
        <v>17638</v>
      </c>
      <c r="H12" s="603">
        <v>49984</v>
      </c>
      <c r="I12" s="603">
        <v>3208</v>
      </c>
      <c r="J12" s="603">
        <v>545889</v>
      </c>
    </row>
    <row r="13" spans="1:10" x14ac:dyDescent="0.2">
      <c r="A13" s="602" t="s">
        <v>1845</v>
      </c>
      <c r="B13" s="603">
        <v>484</v>
      </c>
      <c r="C13" s="603">
        <v>4362</v>
      </c>
      <c r="D13" s="603">
        <v>18346</v>
      </c>
      <c r="E13" s="603">
        <v>42165</v>
      </c>
      <c r="F13" s="603">
        <v>59648</v>
      </c>
      <c r="G13" s="603">
        <v>4575</v>
      </c>
      <c r="H13" s="603">
        <v>10840</v>
      </c>
      <c r="I13" s="603">
        <v>400</v>
      </c>
      <c r="J13" s="603">
        <v>140820</v>
      </c>
    </row>
    <row r="14" spans="1:10" x14ac:dyDescent="0.2">
      <c r="A14" s="602" t="s">
        <v>31</v>
      </c>
      <c r="B14" s="603">
        <v>94</v>
      </c>
      <c r="C14" s="603">
        <v>702</v>
      </c>
      <c r="D14" s="603">
        <v>2290</v>
      </c>
      <c r="E14" s="603">
        <v>6078</v>
      </c>
      <c r="F14" s="603">
        <v>9352</v>
      </c>
      <c r="G14" s="603">
        <v>1014</v>
      </c>
      <c r="H14" s="603">
        <v>3232</v>
      </c>
      <c r="I14" s="603">
        <v>123</v>
      </c>
      <c r="J14" s="603">
        <v>22885</v>
      </c>
    </row>
    <row r="15" spans="1:10" x14ac:dyDescent="0.2">
      <c r="A15" s="604"/>
      <c r="B15" s="605" t="s">
        <v>919</v>
      </c>
      <c r="C15" s="605" t="s">
        <v>919</v>
      </c>
      <c r="D15" s="605" t="s">
        <v>919</v>
      </c>
      <c r="E15" s="605" t="s">
        <v>919</v>
      </c>
      <c r="F15" s="605" t="s">
        <v>494</v>
      </c>
      <c r="G15" s="605" t="s">
        <v>919</v>
      </c>
      <c r="H15" s="605" t="s">
        <v>919</v>
      </c>
      <c r="I15" s="605" t="s">
        <v>919</v>
      </c>
      <c r="J15" s="605" t="s">
        <v>919</v>
      </c>
    </row>
    <row r="16" spans="1:10" x14ac:dyDescent="0.2">
      <c r="A16" s="602" t="s">
        <v>382</v>
      </c>
      <c r="B16" s="603">
        <v>339585</v>
      </c>
      <c r="C16" s="603">
        <v>2186331</v>
      </c>
      <c r="D16" s="603">
        <v>8872965</v>
      </c>
      <c r="E16" s="603">
        <v>16317117</v>
      </c>
      <c r="F16" s="603">
        <v>19693396</v>
      </c>
      <c r="G16" s="603">
        <v>2079970</v>
      </c>
      <c r="H16" s="603">
        <v>5580943</v>
      </c>
      <c r="I16" s="603">
        <v>232833</v>
      </c>
      <c r="J16" s="603">
        <v>55303140</v>
      </c>
    </row>
    <row r="17" spans="1:10" x14ac:dyDescent="0.2">
      <c r="A17" s="602" t="s">
        <v>1333</v>
      </c>
      <c r="B17" s="603">
        <v>2902</v>
      </c>
      <c r="C17" s="603">
        <v>32504</v>
      </c>
      <c r="D17" s="603">
        <v>168699</v>
      </c>
      <c r="E17" s="603">
        <v>321369</v>
      </c>
      <c r="F17" s="603">
        <v>440256</v>
      </c>
      <c r="G17" s="603">
        <v>44309</v>
      </c>
      <c r="H17" s="603">
        <v>110687</v>
      </c>
      <c r="I17" s="603">
        <v>6145</v>
      </c>
      <c r="J17" s="603">
        <v>1126871</v>
      </c>
    </row>
    <row r="18" spans="1:10" x14ac:dyDescent="0.2">
      <c r="A18" s="602" t="s">
        <v>1845</v>
      </c>
      <c r="B18" s="603">
        <v>837</v>
      </c>
      <c r="C18" s="603">
        <v>10093</v>
      </c>
      <c r="D18" s="603">
        <v>46700</v>
      </c>
      <c r="E18" s="603">
        <v>81181</v>
      </c>
      <c r="F18" s="603">
        <v>112663</v>
      </c>
      <c r="G18" s="603">
        <v>11403</v>
      </c>
      <c r="H18" s="603">
        <v>24049</v>
      </c>
      <c r="I18" s="603">
        <v>735</v>
      </c>
      <c r="J18" s="603">
        <v>287661</v>
      </c>
    </row>
    <row r="19" spans="1:10" x14ac:dyDescent="0.2">
      <c r="A19" s="602" t="s">
        <v>31</v>
      </c>
      <c r="B19" s="603">
        <v>172</v>
      </c>
      <c r="C19" s="603">
        <v>1591</v>
      </c>
      <c r="D19" s="603">
        <v>6388</v>
      </c>
      <c r="E19" s="603">
        <v>11940</v>
      </c>
      <c r="F19" s="603">
        <v>18546</v>
      </c>
      <c r="G19" s="603">
        <v>2314</v>
      </c>
      <c r="H19" s="603">
        <v>6949</v>
      </c>
      <c r="I19" s="603">
        <v>203</v>
      </c>
      <c r="J19" s="603">
        <v>48103</v>
      </c>
    </row>
    <row r="20" spans="1:10" x14ac:dyDescent="0.2">
      <c r="A20" s="606" t="s">
        <v>1334</v>
      </c>
    </row>
    <row r="21" spans="1:10" x14ac:dyDescent="0.2">
      <c r="A21" s="606"/>
    </row>
    <row r="22" spans="1:10" ht="27" customHeight="1" x14ac:dyDescent="0.25">
      <c r="A22" s="1049" t="s">
        <v>2343</v>
      </c>
      <c r="B22" s="1049"/>
      <c r="C22" s="1049"/>
      <c r="D22" s="1049"/>
      <c r="E22" s="1049"/>
      <c r="F22" s="1049"/>
      <c r="G22" s="1049"/>
      <c r="H22" s="1049"/>
      <c r="I22" s="1049"/>
      <c r="J22" s="1049"/>
    </row>
    <row r="24" spans="1:10" ht="108" x14ac:dyDescent="0.2">
      <c r="A24" s="250" t="s">
        <v>1325</v>
      </c>
      <c r="B24" s="599" t="s">
        <v>1326</v>
      </c>
      <c r="C24" s="599" t="s">
        <v>1327</v>
      </c>
      <c r="D24" s="599" t="s">
        <v>1328</v>
      </c>
      <c r="E24" s="599" t="s">
        <v>1329</v>
      </c>
      <c r="F24" s="599" t="s">
        <v>1469</v>
      </c>
      <c r="G24" s="599" t="s">
        <v>1330</v>
      </c>
      <c r="H24" s="599" t="s">
        <v>1331</v>
      </c>
      <c r="I24" s="599" t="s">
        <v>1332</v>
      </c>
      <c r="J24" s="599" t="s">
        <v>338</v>
      </c>
    </row>
    <row r="25" spans="1:10" x14ac:dyDescent="0.2">
      <c r="A25" s="602"/>
      <c r="B25" s="603" t="s">
        <v>919</v>
      </c>
      <c r="C25" s="603" t="s">
        <v>919</v>
      </c>
      <c r="D25" s="603" t="s">
        <v>919</v>
      </c>
      <c r="E25" s="603" t="s">
        <v>919</v>
      </c>
      <c r="F25" s="607" t="s">
        <v>133</v>
      </c>
      <c r="G25" s="603" t="s">
        <v>919</v>
      </c>
      <c r="H25" s="603" t="s">
        <v>919</v>
      </c>
      <c r="I25" s="603" t="s">
        <v>919</v>
      </c>
      <c r="J25" s="603" t="s">
        <v>919</v>
      </c>
    </row>
    <row r="26" spans="1:10" x14ac:dyDescent="0.2">
      <c r="A26" s="602" t="s">
        <v>382</v>
      </c>
      <c r="B26" s="609">
        <f t="shared" ref="B26:J26" si="0">B6/$J6*100</f>
        <v>0.73496613499762753</v>
      </c>
      <c r="C26" s="609">
        <f t="shared" si="0"/>
        <v>4.4794630611406223</v>
      </c>
      <c r="D26" s="609">
        <f t="shared" si="0"/>
        <v>18.221318055418777</v>
      </c>
      <c r="E26" s="609">
        <f t="shared" si="0"/>
        <v>26.771480266524406</v>
      </c>
      <c r="F26" s="609">
        <f t="shared" si="0"/>
        <v>34.33723935498945</v>
      </c>
      <c r="G26" s="609">
        <f t="shared" si="0"/>
        <v>4.311257140018351</v>
      </c>
      <c r="H26" s="609">
        <f t="shared" si="0"/>
        <v>10.720422343967591</v>
      </c>
      <c r="I26" s="609">
        <f t="shared" si="0"/>
        <v>0.42385364294317179</v>
      </c>
      <c r="J26" s="609">
        <f t="shared" si="0"/>
        <v>100</v>
      </c>
    </row>
    <row r="27" spans="1:10" x14ac:dyDescent="0.2">
      <c r="A27" s="602" t="s">
        <v>1333</v>
      </c>
      <c r="B27" s="609">
        <f t="shared" ref="B27:J27" si="1">B7/$J7*100</f>
        <v>0.22651304171213568</v>
      </c>
      <c r="C27" s="609">
        <f t="shared" si="1"/>
        <v>3.11093975372731</v>
      </c>
      <c r="D27" s="609">
        <f t="shared" si="1"/>
        <v>17.97250172982984</v>
      </c>
      <c r="E27" s="609">
        <f t="shared" si="1"/>
        <v>27.038014947106799</v>
      </c>
      <c r="F27" s="609">
        <f t="shared" si="1"/>
        <v>36.107486978942546</v>
      </c>
      <c r="G27" s="609">
        <f t="shared" si="1"/>
        <v>4.5906757868574237</v>
      </c>
      <c r="H27" s="609">
        <f t="shared" si="1"/>
        <v>10.448344354902561</v>
      </c>
      <c r="I27" s="609">
        <f t="shared" si="1"/>
        <v>0.50552340692138487</v>
      </c>
      <c r="J27" s="609">
        <f t="shared" si="1"/>
        <v>100</v>
      </c>
    </row>
    <row r="28" spans="1:10" x14ac:dyDescent="0.2">
      <c r="A28" s="602" t="s">
        <v>1845</v>
      </c>
      <c r="B28" s="609">
        <f t="shared" ref="B28:J28" si="2">B8/$J8*100</f>
        <v>0.24039607466579496</v>
      </c>
      <c r="C28" s="609">
        <f t="shared" si="2"/>
        <v>3.902860917591136</v>
      </c>
      <c r="D28" s="609">
        <f t="shared" si="2"/>
        <v>19.309320966215157</v>
      </c>
      <c r="E28" s="609">
        <f t="shared" si="2"/>
        <v>26.570235833316307</v>
      </c>
      <c r="F28" s="609">
        <f t="shared" si="2"/>
        <v>36.103676766025842</v>
      </c>
      <c r="G28" s="609">
        <f t="shared" si="2"/>
        <v>4.6499274725723749</v>
      </c>
      <c r="H28" s="609">
        <f t="shared" si="2"/>
        <v>8.9954440517294216</v>
      </c>
      <c r="I28" s="609">
        <f t="shared" si="2"/>
        <v>0.22813791788396975</v>
      </c>
      <c r="J28" s="609">
        <f t="shared" si="2"/>
        <v>100</v>
      </c>
    </row>
    <row r="29" spans="1:10" x14ac:dyDescent="0.2">
      <c r="A29" s="602" t="s">
        <v>31</v>
      </c>
      <c r="B29" s="609">
        <f t="shared" ref="B29:J29" si="3">B9/$J9*100</f>
        <v>0.30930287889602665</v>
      </c>
      <c r="C29" s="609">
        <f t="shared" si="3"/>
        <v>3.5252597351098425</v>
      </c>
      <c r="D29" s="609">
        <f t="shared" si="3"/>
        <v>16.250297406614322</v>
      </c>
      <c r="E29" s="609">
        <f t="shared" si="3"/>
        <v>23.245300975493695</v>
      </c>
      <c r="F29" s="609">
        <f t="shared" si="3"/>
        <v>36.45808549448806</v>
      </c>
      <c r="G29" s="609">
        <f t="shared" si="3"/>
        <v>5.1550479816004442</v>
      </c>
      <c r="H29" s="609">
        <f t="shared" si="3"/>
        <v>14.739471805852963</v>
      </c>
      <c r="I29" s="609">
        <f t="shared" si="3"/>
        <v>0.31723372194464272</v>
      </c>
      <c r="J29" s="609">
        <f t="shared" si="3"/>
        <v>100</v>
      </c>
    </row>
    <row r="30" spans="1:10" x14ac:dyDescent="0.2">
      <c r="A30" s="602"/>
      <c r="B30" s="609" t="s">
        <v>919</v>
      </c>
      <c r="C30" s="609" t="s">
        <v>919</v>
      </c>
      <c r="D30" s="609" t="s">
        <v>919</v>
      </c>
      <c r="E30" s="609" t="s">
        <v>919</v>
      </c>
      <c r="F30" s="610" t="s">
        <v>132</v>
      </c>
      <c r="G30" s="609" t="s">
        <v>919</v>
      </c>
      <c r="H30" s="609" t="s">
        <v>919</v>
      </c>
      <c r="I30" s="609" t="s">
        <v>919</v>
      </c>
      <c r="J30" s="609" t="s">
        <v>919</v>
      </c>
    </row>
    <row r="31" spans="1:10" x14ac:dyDescent="0.2">
      <c r="A31" s="602" t="s">
        <v>382</v>
      </c>
      <c r="B31" s="609">
        <f t="shared" ref="B31:J31" si="4">B11/$J11*100</f>
        <v>0.48562286739525939</v>
      </c>
      <c r="C31" s="609">
        <f t="shared" si="4"/>
        <v>3.3946360196113412</v>
      </c>
      <c r="D31" s="609">
        <f t="shared" si="4"/>
        <v>13.73217830817412</v>
      </c>
      <c r="E31" s="609">
        <f t="shared" si="4"/>
        <v>32.407709936486299</v>
      </c>
      <c r="F31" s="609">
        <f t="shared" si="4"/>
        <v>36.961472502343852</v>
      </c>
      <c r="G31" s="609">
        <f t="shared" si="4"/>
        <v>3.1766994982698673</v>
      </c>
      <c r="H31" s="609">
        <f t="shared" si="4"/>
        <v>9.4236861439672612</v>
      </c>
      <c r="I31" s="609">
        <f t="shared" si="4"/>
        <v>0.41799472375200852</v>
      </c>
      <c r="J31" s="609">
        <f t="shared" si="4"/>
        <v>100</v>
      </c>
    </row>
    <row r="32" spans="1:10" x14ac:dyDescent="0.2">
      <c r="A32" s="602" t="s">
        <v>1333</v>
      </c>
      <c r="B32" s="609">
        <f t="shared" ref="B32:J32" si="5">B12/$J12*100</f>
        <v>0.29053525533579172</v>
      </c>
      <c r="C32" s="609">
        <f t="shared" si="5"/>
        <v>2.6433945362518756</v>
      </c>
      <c r="D32" s="609">
        <f t="shared" si="5"/>
        <v>11.775654024902499</v>
      </c>
      <c r="E32" s="609">
        <f t="shared" si="5"/>
        <v>30.094579667295001</v>
      </c>
      <c r="F32" s="609">
        <f t="shared" si="5"/>
        <v>42.220671235361031</v>
      </c>
      <c r="G32" s="609">
        <f t="shared" si="5"/>
        <v>3.2310597942072472</v>
      </c>
      <c r="H32" s="609">
        <f t="shared" si="5"/>
        <v>9.1564402286911797</v>
      </c>
      <c r="I32" s="609">
        <f t="shared" si="5"/>
        <v>0.58766525795537183</v>
      </c>
      <c r="J32" s="609">
        <f t="shared" si="5"/>
        <v>100</v>
      </c>
    </row>
    <row r="33" spans="1:10" x14ac:dyDescent="0.2">
      <c r="A33" s="602" t="s">
        <v>1845</v>
      </c>
      <c r="B33" s="609">
        <f t="shared" ref="B33:J33" si="6">B13/$J13*100</f>
        <v>0.34370117880982815</v>
      </c>
      <c r="C33" s="609">
        <f t="shared" si="6"/>
        <v>3.0975713677034515</v>
      </c>
      <c r="D33" s="609">
        <f t="shared" si="6"/>
        <v>13.027978980258487</v>
      </c>
      <c r="E33" s="609">
        <f t="shared" si="6"/>
        <v>29.942479761397529</v>
      </c>
      <c r="F33" s="609">
        <f t="shared" si="6"/>
        <v>42.357619656298823</v>
      </c>
      <c r="G33" s="609">
        <f t="shared" si="6"/>
        <v>3.2488282914358755</v>
      </c>
      <c r="H33" s="609">
        <f t="shared" si="6"/>
        <v>7.6977702030961508</v>
      </c>
      <c r="I33" s="609">
        <f t="shared" si="6"/>
        <v>0.28405056099985793</v>
      </c>
      <c r="J33" s="609">
        <f t="shared" si="6"/>
        <v>100</v>
      </c>
    </row>
    <row r="34" spans="1:10" x14ac:dyDescent="0.2">
      <c r="A34" s="602" t="s">
        <v>31</v>
      </c>
      <c r="B34" s="609">
        <f t="shared" ref="B34:J34" si="7">B14/$J14*100</f>
        <v>0.41074939916976183</v>
      </c>
      <c r="C34" s="609">
        <f t="shared" si="7"/>
        <v>3.0675114703954556</v>
      </c>
      <c r="D34" s="609">
        <f t="shared" si="7"/>
        <v>10.006554511688879</v>
      </c>
      <c r="E34" s="609">
        <f t="shared" si="7"/>
        <v>26.558881363338433</v>
      </c>
      <c r="F34" s="609">
        <f t="shared" si="7"/>
        <v>40.865195542932057</v>
      </c>
      <c r="G34" s="609">
        <f t="shared" si="7"/>
        <v>4.4308499016823246</v>
      </c>
      <c r="H34" s="609">
        <f t="shared" si="7"/>
        <v>14.122787852305002</v>
      </c>
      <c r="I34" s="609">
        <f t="shared" si="7"/>
        <v>0.53746995848809265</v>
      </c>
      <c r="J34" s="609">
        <f t="shared" si="7"/>
        <v>100</v>
      </c>
    </row>
    <row r="35" spans="1:10" x14ac:dyDescent="0.2">
      <c r="A35" s="602"/>
      <c r="B35" s="609" t="s">
        <v>919</v>
      </c>
      <c r="C35" s="609" t="s">
        <v>919</v>
      </c>
      <c r="D35" s="609" t="s">
        <v>919</v>
      </c>
      <c r="E35" s="609" t="s">
        <v>919</v>
      </c>
      <c r="F35" s="610" t="s">
        <v>494</v>
      </c>
      <c r="G35" s="609" t="s">
        <v>919</v>
      </c>
      <c r="H35" s="609" t="s">
        <v>919</v>
      </c>
      <c r="I35" s="609" t="s">
        <v>919</v>
      </c>
      <c r="J35" s="609" t="s">
        <v>919</v>
      </c>
    </row>
    <row r="36" spans="1:10" x14ac:dyDescent="0.2">
      <c r="A36" s="602" t="s">
        <v>382</v>
      </c>
      <c r="B36" s="609">
        <f t="shared" ref="B36:J36" si="8">B16/$J16*100</f>
        <v>0.61404289159711367</v>
      </c>
      <c r="C36" s="609">
        <f t="shared" si="8"/>
        <v>3.9533578021067162</v>
      </c>
      <c r="D36" s="609">
        <f t="shared" si="8"/>
        <v>16.044233654725574</v>
      </c>
      <c r="E36" s="609">
        <f t="shared" si="8"/>
        <v>29.504865365691714</v>
      </c>
      <c r="F36" s="609">
        <f t="shared" si="8"/>
        <v>35.609905694324048</v>
      </c>
      <c r="G36" s="609">
        <f t="shared" si="8"/>
        <v>3.7610341835924688</v>
      </c>
      <c r="H36" s="609">
        <f t="shared" si="8"/>
        <v>10.091548147175731</v>
      </c>
      <c r="I36" s="609">
        <f t="shared" si="8"/>
        <v>0.42101226078663884</v>
      </c>
      <c r="J36" s="609">
        <f t="shared" si="8"/>
        <v>100</v>
      </c>
    </row>
    <row r="37" spans="1:10" x14ac:dyDescent="0.2">
      <c r="A37" s="602" t="s">
        <v>1333</v>
      </c>
      <c r="B37" s="609">
        <f t="shared" ref="B37:J37" si="9">B17/$J17*100</f>
        <v>0.25752725910951652</v>
      </c>
      <c r="C37" s="609">
        <f t="shared" si="9"/>
        <v>2.8844472881101741</v>
      </c>
      <c r="D37" s="609">
        <f t="shared" si="9"/>
        <v>14.970568947111071</v>
      </c>
      <c r="E37" s="609">
        <f t="shared" si="9"/>
        <v>28.518703560567271</v>
      </c>
      <c r="F37" s="609">
        <f t="shared" si="9"/>
        <v>39.068890760344352</v>
      </c>
      <c r="G37" s="609">
        <f t="shared" si="9"/>
        <v>3.9320383610901337</v>
      </c>
      <c r="H37" s="609">
        <f t="shared" si="9"/>
        <v>9.8225085213835488</v>
      </c>
      <c r="I37" s="609">
        <f t="shared" si="9"/>
        <v>0.54531530228393488</v>
      </c>
      <c r="J37" s="609">
        <f t="shared" si="9"/>
        <v>100</v>
      </c>
    </row>
    <row r="38" spans="1:10" x14ac:dyDescent="0.2">
      <c r="A38" s="602" t="s">
        <v>1845</v>
      </c>
      <c r="B38" s="609">
        <f t="shared" ref="B38:J38" si="10">B18/$J18*100</f>
        <v>0.29096749298653624</v>
      </c>
      <c r="C38" s="609">
        <f t="shared" si="10"/>
        <v>3.5086438550933212</v>
      </c>
      <c r="D38" s="609">
        <f t="shared" si="10"/>
        <v>16.234387004147244</v>
      </c>
      <c r="E38" s="609">
        <f t="shared" si="10"/>
        <v>28.221065768387092</v>
      </c>
      <c r="F38" s="609">
        <f t="shared" si="10"/>
        <v>39.1651979239452</v>
      </c>
      <c r="G38" s="609">
        <f t="shared" si="10"/>
        <v>3.964041006601521</v>
      </c>
      <c r="H38" s="609">
        <f t="shared" si="10"/>
        <v>8.3601878600157828</v>
      </c>
      <c r="I38" s="609">
        <f t="shared" si="10"/>
        <v>0.25550908882330242</v>
      </c>
      <c r="J38" s="609">
        <f t="shared" si="10"/>
        <v>100</v>
      </c>
    </row>
    <row r="39" spans="1:10" x14ac:dyDescent="0.2">
      <c r="A39" s="602" t="s">
        <v>31</v>
      </c>
      <c r="B39" s="609">
        <f t="shared" ref="B39:J39" si="11">B19/$J19*100</f>
        <v>0.35756605617113274</v>
      </c>
      <c r="C39" s="609">
        <f t="shared" si="11"/>
        <v>3.3074860195829778</v>
      </c>
      <c r="D39" s="609">
        <f t="shared" si="11"/>
        <v>13.279837016402304</v>
      </c>
      <c r="E39" s="609">
        <f t="shared" si="11"/>
        <v>24.821736690019332</v>
      </c>
      <c r="F39" s="609">
        <f t="shared" si="11"/>
        <v>38.554767893894351</v>
      </c>
      <c r="G39" s="609">
        <f t="shared" si="11"/>
        <v>4.8105107789534962</v>
      </c>
      <c r="H39" s="609">
        <f t="shared" si="11"/>
        <v>14.446084443797686</v>
      </c>
      <c r="I39" s="609">
        <f t="shared" si="11"/>
        <v>0.4220111011787207</v>
      </c>
      <c r="J39" s="609">
        <f t="shared" si="11"/>
        <v>100</v>
      </c>
    </row>
    <row r="40" spans="1:10" x14ac:dyDescent="0.2">
      <c r="A40" s="606" t="s">
        <v>1334</v>
      </c>
    </row>
    <row r="41" spans="1:10" x14ac:dyDescent="0.2">
      <c r="A41" s="606"/>
    </row>
    <row r="42" spans="1:10" x14ac:dyDescent="0.2">
      <c r="A42" s="606"/>
    </row>
    <row r="43" spans="1:10" x14ac:dyDescent="0.2">
      <c r="A43" s="606"/>
    </row>
    <row r="44" spans="1:10" x14ac:dyDescent="0.2">
      <c r="A44" s="606"/>
    </row>
    <row r="45" spans="1:10" x14ac:dyDescent="0.2">
      <c r="A45" s="606"/>
    </row>
    <row r="46" spans="1:10" ht="18" customHeight="1" x14ac:dyDescent="0.2">
      <c r="A46" s="1081" t="s">
        <v>1335</v>
      </c>
      <c r="B46" s="1081"/>
      <c r="C46" s="1081"/>
      <c r="D46" s="1081"/>
      <c r="E46" s="1081"/>
      <c r="F46" s="1081"/>
      <c r="G46" s="1081"/>
      <c r="H46" s="1081"/>
      <c r="I46" s="1081"/>
      <c r="J46" s="1081"/>
    </row>
    <row r="48" spans="1:10" s="608" customFormat="1" ht="10.5" customHeight="1" x14ac:dyDescent="0.2">
      <c r="B48" s="608" t="s">
        <v>874</v>
      </c>
      <c r="C48" s="608" t="s">
        <v>1326</v>
      </c>
      <c r="D48" s="608" t="s">
        <v>1762</v>
      </c>
      <c r="E48" s="608" t="s">
        <v>1337</v>
      </c>
      <c r="F48" s="608" t="s">
        <v>1338</v>
      </c>
      <c r="G48" s="608" t="s">
        <v>1339</v>
      </c>
    </row>
    <row r="49" spans="2:7" ht="10.5" customHeight="1" x14ac:dyDescent="0.2">
      <c r="B49" s="602" t="s">
        <v>382</v>
      </c>
      <c r="C49" s="830">
        <f>B26</f>
        <v>0.73496613499762753</v>
      </c>
      <c r="D49" s="592">
        <f>C26+D26</f>
        <v>22.700781116559398</v>
      </c>
      <c r="E49" s="592">
        <f>E26</f>
        <v>26.771480266524406</v>
      </c>
      <c r="F49" s="592">
        <f>F26</f>
        <v>34.33723935498945</v>
      </c>
      <c r="G49" s="592">
        <f>H26+I26+G26</f>
        <v>15.455533126929115</v>
      </c>
    </row>
    <row r="50" spans="2:7" ht="10.5" customHeight="1" x14ac:dyDescent="0.2">
      <c r="B50" s="602" t="s">
        <v>1333</v>
      </c>
      <c r="C50" s="830">
        <f t="shared" ref="C50:C52" si="12">B27</f>
        <v>0.22651304171213568</v>
      </c>
      <c r="D50" s="592">
        <f t="shared" ref="D50:D52" si="13">C27+D27</f>
        <v>21.083441483557152</v>
      </c>
      <c r="E50" s="592">
        <f t="shared" ref="E50:F52" si="14">E27</f>
        <v>27.038014947106799</v>
      </c>
      <c r="F50" s="592">
        <f t="shared" si="14"/>
        <v>36.107486978942546</v>
      </c>
      <c r="G50" s="592">
        <f t="shared" ref="G50:G52" si="15">H27+I27+G27</f>
        <v>15.544543548681371</v>
      </c>
    </row>
    <row r="51" spans="2:7" ht="10.5" customHeight="1" x14ac:dyDescent="0.2">
      <c r="B51" s="602" t="s">
        <v>1845</v>
      </c>
      <c r="C51" s="830">
        <f t="shared" si="12"/>
        <v>0.24039607466579496</v>
      </c>
      <c r="D51" s="592">
        <f t="shared" si="13"/>
        <v>23.212181883806295</v>
      </c>
      <c r="E51" s="592">
        <f t="shared" si="14"/>
        <v>26.570235833316307</v>
      </c>
      <c r="F51" s="592">
        <f t="shared" si="14"/>
        <v>36.103676766025842</v>
      </c>
      <c r="G51" s="592">
        <f t="shared" si="15"/>
        <v>13.873509442185767</v>
      </c>
    </row>
    <row r="52" spans="2:7" ht="10.5" customHeight="1" x14ac:dyDescent="0.2">
      <c r="B52" s="602" t="s">
        <v>31</v>
      </c>
      <c r="C52" s="830">
        <f t="shared" si="12"/>
        <v>0.30930287889602665</v>
      </c>
      <c r="D52" s="592">
        <f t="shared" si="13"/>
        <v>19.775557141724164</v>
      </c>
      <c r="E52" s="592">
        <f t="shared" si="14"/>
        <v>23.245300975493695</v>
      </c>
      <c r="F52" s="592">
        <f t="shared" si="14"/>
        <v>36.45808549448806</v>
      </c>
      <c r="G52" s="592">
        <f t="shared" si="15"/>
        <v>20.211753509398051</v>
      </c>
    </row>
    <row r="53" spans="2:7" ht="10.5" customHeight="1" x14ac:dyDescent="0.2">
      <c r="B53" s="608" t="s">
        <v>873</v>
      </c>
      <c r="C53" s="608" t="s">
        <v>1326</v>
      </c>
      <c r="D53" s="608" t="s">
        <v>1336</v>
      </c>
      <c r="E53" s="608" t="s">
        <v>1337</v>
      </c>
      <c r="F53" s="608" t="s">
        <v>1338</v>
      </c>
      <c r="G53" s="608" t="s">
        <v>1339</v>
      </c>
    </row>
    <row r="54" spans="2:7" ht="10.5" customHeight="1" x14ac:dyDescent="0.2">
      <c r="B54" s="602" t="s">
        <v>382</v>
      </c>
      <c r="C54" s="830">
        <f>B31</f>
        <v>0.48562286739525939</v>
      </c>
      <c r="D54" s="592">
        <f>C31+D31</f>
        <v>17.126814327785461</v>
      </c>
      <c r="E54" s="592">
        <f>E31</f>
        <v>32.407709936486299</v>
      </c>
      <c r="F54" s="592">
        <f>F31</f>
        <v>36.961472502343852</v>
      </c>
      <c r="G54" s="592">
        <f>H31+I31+G31</f>
        <v>13.018380365989136</v>
      </c>
    </row>
    <row r="55" spans="2:7" ht="10.5" customHeight="1" x14ac:dyDescent="0.2">
      <c r="B55" s="602" t="s">
        <v>1333</v>
      </c>
      <c r="C55" s="830">
        <f t="shared" ref="C55:C57" si="16">B32</f>
        <v>0.29053525533579172</v>
      </c>
      <c r="D55" s="592">
        <f t="shared" ref="D55:D57" si="17">C32+D32</f>
        <v>14.419048561154375</v>
      </c>
      <c r="E55" s="592">
        <f t="shared" ref="E55:F57" si="18">E32</f>
        <v>30.094579667295001</v>
      </c>
      <c r="F55" s="592">
        <f t="shared" si="18"/>
        <v>42.220671235361031</v>
      </c>
      <c r="G55" s="592">
        <f t="shared" ref="G55:G57" si="19">H32+I32+G32</f>
        <v>12.975165280853799</v>
      </c>
    </row>
    <row r="56" spans="2:7" ht="10.5" customHeight="1" x14ac:dyDescent="0.2">
      <c r="B56" s="602" t="s">
        <v>1845</v>
      </c>
      <c r="C56" s="830">
        <f t="shared" si="16"/>
        <v>0.34370117880982815</v>
      </c>
      <c r="D56" s="592">
        <f t="shared" si="17"/>
        <v>16.125550347961937</v>
      </c>
      <c r="E56" s="592">
        <f t="shared" si="18"/>
        <v>29.942479761397529</v>
      </c>
      <c r="F56" s="592">
        <f t="shared" si="18"/>
        <v>42.357619656298823</v>
      </c>
      <c r="G56" s="592">
        <f t="shared" si="19"/>
        <v>11.230649055531885</v>
      </c>
    </row>
    <row r="57" spans="2:7" ht="10.5" customHeight="1" x14ac:dyDescent="0.2">
      <c r="B57" s="602" t="s">
        <v>31</v>
      </c>
      <c r="C57" s="830">
        <f t="shared" si="16"/>
        <v>0.41074939916976183</v>
      </c>
      <c r="D57" s="592">
        <f t="shared" si="17"/>
        <v>13.074065982084335</v>
      </c>
      <c r="E57" s="592">
        <f t="shared" si="18"/>
        <v>26.558881363338433</v>
      </c>
      <c r="F57" s="592">
        <f t="shared" si="18"/>
        <v>40.865195542932057</v>
      </c>
      <c r="G57" s="592">
        <f t="shared" si="19"/>
        <v>19.09110771247542</v>
      </c>
    </row>
    <row r="58" spans="2:7" ht="10.5" customHeight="1" x14ac:dyDescent="0.2">
      <c r="B58" s="608" t="s">
        <v>494</v>
      </c>
      <c r="C58" s="608" t="s">
        <v>1326</v>
      </c>
      <c r="D58" s="608" t="s">
        <v>1336</v>
      </c>
      <c r="E58" s="608" t="s">
        <v>1337</v>
      </c>
      <c r="F58" s="608" t="s">
        <v>1338</v>
      </c>
      <c r="G58" s="608" t="s">
        <v>1467</v>
      </c>
    </row>
    <row r="59" spans="2:7" ht="10.5" customHeight="1" x14ac:dyDescent="0.2">
      <c r="B59" s="602" t="s">
        <v>382</v>
      </c>
      <c r="C59" s="830">
        <f>B36</f>
        <v>0.61404289159711367</v>
      </c>
      <c r="D59" s="592">
        <f>C36+D36</f>
        <v>19.997591456832289</v>
      </c>
      <c r="E59" s="592">
        <f>E36</f>
        <v>29.504865365691714</v>
      </c>
      <c r="F59" s="592">
        <f>F36</f>
        <v>35.609905694324048</v>
      </c>
      <c r="G59" s="592">
        <f>H36+I36+G36</f>
        <v>14.27359459155484</v>
      </c>
    </row>
    <row r="60" spans="2:7" ht="10.5" customHeight="1" x14ac:dyDescent="0.2">
      <c r="B60" s="602" t="s">
        <v>1333</v>
      </c>
      <c r="C60" s="830">
        <f t="shared" ref="C60:C62" si="20">B37</f>
        <v>0.25752725910951652</v>
      </c>
      <c r="D60" s="592">
        <f t="shared" ref="D60:D62" si="21">C37+D37</f>
        <v>17.855016235221246</v>
      </c>
      <c r="E60" s="592">
        <f t="shared" ref="E60:F62" si="22">E37</f>
        <v>28.518703560567271</v>
      </c>
      <c r="F60" s="592">
        <f t="shared" si="22"/>
        <v>39.068890760344352</v>
      </c>
      <c r="G60" s="592">
        <f t="shared" ref="G60:G62" si="23">H37+I37+G37</f>
        <v>14.299862184757618</v>
      </c>
    </row>
    <row r="61" spans="2:7" ht="10.5" customHeight="1" x14ac:dyDescent="0.2">
      <c r="B61" s="602" t="s">
        <v>1845</v>
      </c>
      <c r="C61" s="830">
        <f t="shared" si="20"/>
        <v>0.29096749298653624</v>
      </c>
      <c r="D61" s="592">
        <f t="shared" si="21"/>
        <v>19.743030859240566</v>
      </c>
      <c r="E61" s="592">
        <f t="shared" si="22"/>
        <v>28.221065768387092</v>
      </c>
      <c r="F61" s="592">
        <f t="shared" si="22"/>
        <v>39.1651979239452</v>
      </c>
      <c r="G61" s="592">
        <f t="shared" si="23"/>
        <v>12.579737955440606</v>
      </c>
    </row>
    <row r="62" spans="2:7" ht="10.5" customHeight="1" x14ac:dyDescent="0.2">
      <c r="B62" s="602" t="s">
        <v>31</v>
      </c>
      <c r="C62" s="830">
        <f t="shared" si="20"/>
        <v>0.35756605617113274</v>
      </c>
      <c r="D62" s="592">
        <f t="shared" si="21"/>
        <v>16.587323035985282</v>
      </c>
      <c r="E62" s="592">
        <f t="shared" si="22"/>
        <v>24.821736690019332</v>
      </c>
      <c r="F62" s="592">
        <f t="shared" si="22"/>
        <v>38.554767893894351</v>
      </c>
      <c r="G62" s="592">
        <f t="shared" si="23"/>
        <v>19.678606323929902</v>
      </c>
    </row>
    <row r="63" spans="2:7" ht="10.5" customHeight="1" x14ac:dyDescent="0.2">
      <c r="B63" s="831"/>
      <c r="C63" s="830"/>
      <c r="D63" s="592"/>
      <c r="E63" s="592"/>
      <c r="F63" s="592"/>
      <c r="G63" s="592"/>
    </row>
    <row r="65" spans="1:10" x14ac:dyDescent="0.2">
      <c r="A65" s="1081" t="s">
        <v>1761</v>
      </c>
      <c r="B65" s="1081"/>
      <c r="C65" s="1081"/>
      <c r="D65" s="1081"/>
      <c r="E65" s="1081"/>
      <c r="F65" s="1081"/>
      <c r="G65" s="1081"/>
      <c r="H65" s="1081"/>
      <c r="I65" s="1081"/>
      <c r="J65" s="1081"/>
    </row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3.5" customHeight="1" x14ac:dyDescent="0.2"/>
    <row r="74" spans="1:10" ht="13.5" customHeight="1" x14ac:dyDescent="0.2"/>
    <row r="75" spans="1:10" ht="13.5" customHeight="1" x14ac:dyDescent="0.2"/>
    <row r="76" spans="1:10" ht="13.5" customHeight="1" x14ac:dyDescent="0.2"/>
    <row r="77" spans="1:10" ht="13.5" customHeight="1" x14ac:dyDescent="0.2"/>
    <row r="78" spans="1:10" ht="13.5" customHeight="1" x14ac:dyDescent="0.2"/>
    <row r="79" spans="1:10" ht="13.5" customHeight="1" x14ac:dyDescent="0.2"/>
    <row r="80" spans="1:10" ht="13.5" customHeight="1" x14ac:dyDescent="0.2"/>
    <row r="81" spans="2:2" ht="13.5" customHeight="1" x14ac:dyDescent="0.2"/>
    <row r="82" spans="2:2" x14ac:dyDescent="0.2">
      <c r="B82" s="593" t="s">
        <v>1763</v>
      </c>
    </row>
    <row r="83" spans="2:2" x14ac:dyDescent="0.2">
      <c r="B83" s="593" t="s">
        <v>1764</v>
      </c>
    </row>
  </sheetData>
  <mergeCells count="4">
    <mergeCell ref="A22:J22"/>
    <mergeCell ref="A46:J46"/>
    <mergeCell ref="A2:J2"/>
    <mergeCell ref="A65:J65"/>
  </mergeCells>
  <pageMargins left="0.74803149606299213" right="0.74803149606299213" top="0.98425196850393704" bottom="0.98425196850393704" header="0.51181102362204722" footer="0.51181102362204722"/>
  <pageSetup paperSize="9" scale="91" fitToHeight="2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0903-A349-447E-AF3C-ADF007363F69}">
  <dimension ref="A1:J33"/>
  <sheetViews>
    <sheetView workbookViewId="0">
      <selection activeCell="A20" sqref="A20:G20"/>
    </sheetView>
  </sheetViews>
  <sheetFormatPr defaultRowHeight="12.75" x14ac:dyDescent="0.2"/>
  <cols>
    <col min="1" max="1" width="19.28515625" customWidth="1"/>
    <col min="5" max="5" width="10.7109375" customWidth="1"/>
  </cols>
  <sheetData>
    <row r="1" spans="1:8" ht="50.25" customHeight="1" x14ac:dyDescent="0.2">
      <c r="A1" s="1043" t="s">
        <v>2344</v>
      </c>
      <c r="B1" s="1043"/>
      <c r="C1" s="1043"/>
      <c r="D1" s="1043"/>
      <c r="E1" s="1043"/>
      <c r="F1" s="1043"/>
      <c r="G1" s="1043"/>
      <c r="H1" s="1043"/>
    </row>
    <row r="3" spans="1:8" s="593" customFormat="1" ht="102.75" customHeight="1" x14ac:dyDescent="0.2">
      <c r="A3" s="818" t="s">
        <v>1325</v>
      </c>
      <c r="B3" s="599" t="s">
        <v>1713</v>
      </c>
      <c r="C3" s="599" t="s">
        <v>1328</v>
      </c>
      <c r="D3" s="599" t="s">
        <v>1329</v>
      </c>
      <c r="E3" s="599" t="s">
        <v>1847</v>
      </c>
      <c r="F3" s="599" t="s">
        <v>1330</v>
      </c>
      <c r="G3" s="599" t="s">
        <v>1714</v>
      </c>
      <c r="H3" s="599" t="s">
        <v>148</v>
      </c>
    </row>
    <row r="4" spans="1:8" s="593" customFormat="1" ht="25.5" customHeight="1" x14ac:dyDescent="0.2">
      <c r="A4" s="1082" t="s">
        <v>1765</v>
      </c>
      <c r="B4" s="1082"/>
      <c r="C4" s="1082"/>
      <c r="D4" s="1082"/>
      <c r="E4" s="1082"/>
      <c r="F4" s="1082"/>
      <c r="G4" s="1082"/>
      <c r="H4" s="1082"/>
    </row>
    <row r="5" spans="1:8" x14ac:dyDescent="0.2">
      <c r="A5" s="602" t="s">
        <v>1333</v>
      </c>
      <c r="B5" s="603">
        <v>3282</v>
      </c>
      <c r="C5" s="603">
        <v>4384</v>
      </c>
      <c r="D5" s="603">
        <v>70220</v>
      </c>
      <c r="E5" s="603">
        <v>187894</v>
      </c>
      <c r="F5" s="607">
        <v>31356</v>
      </c>
      <c r="G5" s="603">
        <v>63197</v>
      </c>
      <c r="H5" s="603">
        <v>360333</v>
      </c>
    </row>
    <row r="6" spans="1:8" x14ac:dyDescent="0.2">
      <c r="A6" s="602" t="s">
        <v>1845</v>
      </c>
      <c r="B6" s="603">
        <v>1076</v>
      </c>
      <c r="C6" s="603">
        <v>1387</v>
      </c>
      <c r="D6" s="603">
        <v>19623</v>
      </c>
      <c r="E6" s="603">
        <v>51994</v>
      </c>
      <c r="F6" s="603">
        <v>8363</v>
      </c>
      <c r="G6" s="603">
        <v>14446</v>
      </c>
      <c r="H6" s="603">
        <v>96889</v>
      </c>
    </row>
    <row r="7" spans="1:8" x14ac:dyDescent="0.2">
      <c r="A7" s="602" t="s">
        <v>1705</v>
      </c>
      <c r="B7" s="603">
        <v>245</v>
      </c>
      <c r="C7" s="603">
        <v>272</v>
      </c>
      <c r="D7" s="603">
        <v>2832</v>
      </c>
      <c r="E7" s="603">
        <v>7407</v>
      </c>
      <c r="F7" s="603">
        <v>1683</v>
      </c>
      <c r="G7" s="603">
        <v>3578</v>
      </c>
      <c r="H7" s="603">
        <v>16017</v>
      </c>
    </row>
    <row r="8" spans="1:8" s="624" customFormat="1" ht="25.5" customHeight="1" x14ac:dyDescent="0.2">
      <c r="A8" s="1083" t="s">
        <v>1846</v>
      </c>
      <c r="B8" s="1084"/>
      <c r="C8" s="1084"/>
      <c r="D8" s="1084"/>
      <c r="E8" s="1084"/>
      <c r="F8" s="1084"/>
      <c r="G8" s="1084"/>
      <c r="H8" s="1085"/>
    </row>
    <row r="9" spans="1:8" x14ac:dyDescent="0.2">
      <c r="A9" s="602" t="s">
        <v>1333</v>
      </c>
      <c r="B9" s="609">
        <f>B5/$H5*100</f>
        <v>0.91082415432391706</v>
      </c>
      <c r="C9" s="609">
        <f t="shared" ref="C9:H9" si="0">C5/$H5*100</f>
        <v>1.2166523743315212</v>
      </c>
      <c r="D9" s="609">
        <f t="shared" si="0"/>
        <v>19.487529590684172</v>
      </c>
      <c r="E9" s="609">
        <f t="shared" si="0"/>
        <v>52.144544074508858</v>
      </c>
      <c r="F9" s="609">
        <f t="shared" si="0"/>
        <v>8.7019506956065644</v>
      </c>
      <c r="G9" s="609">
        <f t="shared" si="0"/>
        <v>17.538499110544969</v>
      </c>
      <c r="H9" s="609">
        <f t="shared" si="0"/>
        <v>100</v>
      </c>
    </row>
    <row r="10" spans="1:8" x14ac:dyDescent="0.2">
      <c r="A10" s="602" t="s">
        <v>1845</v>
      </c>
      <c r="B10" s="609">
        <f t="shared" ref="B10:H10" si="1">B6/$H6*100</f>
        <v>1.1105491851500171</v>
      </c>
      <c r="C10" s="609">
        <f t="shared" si="1"/>
        <v>1.4315350555790647</v>
      </c>
      <c r="D10" s="609">
        <f t="shared" si="1"/>
        <v>20.253073104273962</v>
      </c>
      <c r="E10" s="609">
        <f t="shared" si="1"/>
        <v>53.663470569414486</v>
      </c>
      <c r="F10" s="609">
        <f t="shared" si="1"/>
        <v>8.6315267987077995</v>
      </c>
      <c r="G10" s="609">
        <f t="shared" si="1"/>
        <v>14.90984528687467</v>
      </c>
      <c r="H10" s="609">
        <f t="shared" si="1"/>
        <v>100</v>
      </c>
    </row>
    <row r="11" spans="1:8" x14ac:dyDescent="0.2">
      <c r="A11" s="602" t="s">
        <v>1705</v>
      </c>
      <c r="B11" s="609">
        <f t="shared" ref="B11:H11" si="2">B7/$H7*100</f>
        <v>1.5296247736779671</v>
      </c>
      <c r="C11" s="609">
        <f t="shared" si="2"/>
        <v>1.6981956671037024</v>
      </c>
      <c r="D11" s="609">
        <f t="shared" si="2"/>
        <v>17.681213710432665</v>
      </c>
      <c r="E11" s="609">
        <f t="shared" si="2"/>
        <v>46.244615096460009</v>
      </c>
      <c r="F11" s="609">
        <f t="shared" si="2"/>
        <v>10.507585690204158</v>
      </c>
      <c r="G11" s="609">
        <f t="shared" si="2"/>
        <v>22.338765062121496</v>
      </c>
      <c r="H11" s="609">
        <f t="shared" si="2"/>
        <v>100</v>
      </c>
    </row>
    <row r="12" spans="1:8" s="593" customFormat="1" ht="25.5" customHeight="1" x14ac:dyDescent="0.2">
      <c r="A12" s="1083" t="s">
        <v>1767</v>
      </c>
      <c r="B12" s="1084"/>
      <c r="C12" s="1084"/>
      <c r="D12" s="1084"/>
      <c r="E12" s="1084"/>
      <c r="F12" s="1084"/>
      <c r="G12" s="1084"/>
      <c r="H12" s="1085"/>
    </row>
    <row r="13" spans="1:8" x14ac:dyDescent="0.2">
      <c r="A13" s="602" t="s">
        <v>1333</v>
      </c>
      <c r="B13" s="603">
        <v>2153</v>
      </c>
      <c r="C13" s="603">
        <v>12517</v>
      </c>
      <c r="D13" s="603">
        <v>97040</v>
      </c>
      <c r="E13" s="603">
        <v>127086</v>
      </c>
      <c r="F13" s="607">
        <v>5670</v>
      </c>
      <c r="G13" s="603">
        <v>32403</v>
      </c>
      <c r="H13" s="603">
        <v>276869</v>
      </c>
    </row>
    <row r="14" spans="1:8" x14ac:dyDescent="0.2">
      <c r="A14" s="602" t="s">
        <v>1845</v>
      </c>
      <c r="B14" s="603">
        <v>584</v>
      </c>
      <c r="C14" s="603">
        <v>3207</v>
      </c>
      <c r="D14" s="603">
        <v>25466</v>
      </c>
      <c r="E14" s="603">
        <v>31714</v>
      </c>
      <c r="F14" s="603">
        <v>1280</v>
      </c>
      <c r="G14" s="603">
        <v>6452</v>
      </c>
      <c r="H14" s="603">
        <v>68703</v>
      </c>
    </row>
    <row r="15" spans="1:8" x14ac:dyDescent="0.2">
      <c r="A15" s="602" t="s">
        <v>1705</v>
      </c>
      <c r="B15" s="603">
        <v>108</v>
      </c>
      <c r="C15" s="603">
        <v>425</v>
      </c>
      <c r="D15" s="603">
        <v>3070</v>
      </c>
      <c r="E15" s="603">
        <v>5369</v>
      </c>
      <c r="F15" s="603">
        <v>261</v>
      </c>
      <c r="G15" s="603">
        <v>2057</v>
      </c>
      <c r="H15" s="603">
        <v>11290</v>
      </c>
    </row>
    <row r="16" spans="1:8" s="593" customFormat="1" ht="25.5" customHeight="1" x14ac:dyDescent="0.2">
      <c r="A16" s="1083" t="s">
        <v>1766</v>
      </c>
      <c r="B16" s="1084"/>
      <c r="C16" s="1084"/>
      <c r="D16" s="1084"/>
      <c r="E16" s="1084"/>
      <c r="F16" s="1084"/>
      <c r="G16" s="1084"/>
      <c r="H16" s="1085"/>
    </row>
    <row r="17" spans="1:10" x14ac:dyDescent="0.2">
      <c r="A17" s="602" t="s">
        <v>1333</v>
      </c>
      <c r="B17" s="609">
        <f>B13/$H13*100</f>
        <v>0.7776240749235197</v>
      </c>
      <c r="C17" s="609">
        <f t="shared" ref="C17:H17" si="3">C13/$H13*100</f>
        <v>4.5209106111554567</v>
      </c>
      <c r="D17" s="609">
        <f t="shared" si="3"/>
        <v>35.049066526046616</v>
      </c>
      <c r="E17" s="609">
        <f t="shared" si="3"/>
        <v>45.901130137357377</v>
      </c>
      <c r="F17" s="609">
        <f t="shared" si="3"/>
        <v>2.0478999093434078</v>
      </c>
      <c r="G17" s="609">
        <f t="shared" si="3"/>
        <v>11.703368741173623</v>
      </c>
      <c r="H17" s="609">
        <f t="shared" si="3"/>
        <v>100</v>
      </c>
    </row>
    <row r="18" spans="1:10" x14ac:dyDescent="0.2">
      <c r="A18" s="602" t="s">
        <v>1845</v>
      </c>
      <c r="B18" s="609">
        <f t="shared" ref="B18:H18" si="4">B14/$H14*100</f>
        <v>0.85003566074261672</v>
      </c>
      <c r="C18" s="609">
        <f t="shared" si="4"/>
        <v>4.6679184315095412</v>
      </c>
      <c r="D18" s="609">
        <f t="shared" si="4"/>
        <v>37.066794754231985</v>
      </c>
      <c r="E18" s="609">
        <f t="shared" si="4"/>
        <v>46.161011891766009</v>
      </c>
      <c r="F18" s="609">
        <f t="shared" si="4"/>
        <v>1.8630918591618997</v>
      </c>
      <c r="G18" s="609">
        <f t="shared" si="4"/>
        <v>9.3911474025879507</v>
      </c>
      <c r="H18" s="609">
        <f t="shared" si="4"/>
        <v>100</v>
      </c>
    </row>
    <row r="19" spans="1:10" x14ac:dyDescent="0.2">
      <c r="A19" s="602" t="s">
        <v>1705</v>
      </c>
      <c r="B19" s="609">
        <f t="shared" ref="B19:H19" si="5">B15/$H15*100</f>
        <v>0.95659875996457044</v>
      </c>
      <c r="C19" s="609">
        <f t="shared" si="5"/>
        <v>3.7643932683790968</v>
      </c>
      <c r="D19" s="609">
        <f t="shared" si="5"/>
        <v>27.192205491585476</v>
      </c>
      <c r="E19" s="609">
        <f t="shared" si="5"/>
        <v>47.555358724534983</v>
      </c>
      <c r="F19" s="609">
        <f t="shared" si="5"/>
        <v>2.311780336581045</v>
      </c>
      <c r="G19" s="609">
        <f t="shared" si="5"/>
        <v>18.219663418954827</v>
      </c>
      <c r="H19" s="609">
        <f t="shared" si="5"/>
        <v>100</v>
      </c>
    </row>
    <row r="20" spans="1:10" s="593" customFormat="1" x14ac:dyDescent="0.2">
      <c r="A20" s="606" t="s">
        <v>1334</v>
      </c>
    </row>
    <row r="22" spans="1:10" ht="47.25" customHeight="1" x14ac:dyDescent="0.25">
      <c r="A22" s="1043" t="s">
        <v>2345</v>
      </c>
      <c r="B22" s="1043"/>
      <c r="C22" s="1043"/>
      <c r="D22" s="1043"/>
      <c r="E22" s="1043"/>
      <c r="F22" s="1043"/>
      <c r="G22" s="1043"/>
      <c r="H22" s="1043"/>
      <c r="I22" s="821"/>
      <c r="J22" s="821"/>
    </row>
    <row r="24" spans="1:10" s="593" customFormat="1" ht="102.75" customHeight="1" x14ac:dyDescent="0.2">
      <c r="A24" s="818" t="s">
        <v>1325</v>
      </c>
      <c r="B24" s="599" t="s">
        <v>1713</v>
      </c>
      <c r="C24" s="599" t="s">
        <v>1328</v>
      </c>
      <c r="D24" s="599" t="s">
        <v>1329</v>
      </c>
      <c r="E24" s="599" t="s">
        <v>1469</v>
      </c>
      <c r="F24" s="599" t="s">
        <v>1330</v>
      </c>
      <c r="G24" s="599" t="s">
        <v>1714</v>
      </c>
      <c r="H24" s="599" t="s">
        <v>148</v>
      </c>
    </row>
    <row r="25" spans="1:10" s="593" customFormat="1" ht="25.5" customHeight="1" x14ac:dyDescent="0.2">
      <c r="A25" s="1082" t="s">
        <v>1768</v>
      </c>
      <c r="B25" s="1082"/>
      <c r="C25" s="1082"/>
      <c r="D25" s="1082"/>
      <c r="E25" s="1082"/>
      <c r="F25" s="1082"/>
      <c r="G25" s="1082"/>
      <c r="H25" s="1082"/>
    </row>
    <row r="26" spans="1:10" s="593" customFormat="1" x14ac:dyDescent="0.2">
      <c r="A26" s="602" t="s">
        <v>1333</v>
      </c>
      <c r="B26" s="603">
        <v>7138</v>
      </c>
      <c r="C26" s="603">
        <v>8717</v>
      </c>
      <c r="D26" s="603">
        <v>28816</v>
      </c>
      <c r="E26" s="603">
        <v>38001</v>
      </c>
      <c r="F26" s="607">
        <v>4026</v>
      </c>
      <c r="G26" s="603">
        <v>8653</v>
      </c>
      <c r="H26" s="603">
        <v>95351</v>
      </c>
    </row>
    <row r="27" spans="1:10" s="593" customFormat="1" x14ac:dyDescent="0.2">
      <c r="A27" s="602" t="s">
        <v>1845</v>
      </c>
      <c r="B27" s="603">
        <v>2343</v>
      </c>
      <c r="C27" s="603">
        <v>2692</v>
      </c>
      <c r="D27" s="603">
        <v>8725</v>
      </c>
      <c r="E27" s="603">
        <v>11265</v>
      </c>
      <c r="F27" s="603">
        <v>1139</v>
      </c>
      <c r="G27" s="603">
        <v>2064</v>
      </c>
      <c r="H27" s="603">
        <v>28228</v>
      </c>
    </row>
    <row r="28" spans="1:10" x14ac:dyDescent="0.2">
      <c r="A28" s="602" t="s">
        <v>1705</v>
      </c>
      <c r="B28" s="603">
        <v>544</v>
      </c>
      <c r="C28" s="603">
        <v>627</v>
      </c>
      <c r="D28" s="603">
        <v>1956</v>
      </c>
      <c r="E28" s="603">
        <v>2520</v>
      </c>
      <c r="F28" s="603">
        <v>302</v>
      </c>
      <c r="G28" s="603">
        <v>525</v>
      </c>
      <c r="H28" s="603">
        <v>6474</v>
      </c>
    </row>
    <row r="29" spans="1:10" s="593" customFormat="1" ht="25.5" customHeight="1" x14ac:dyDescent="0.2">
      <c r="A29" s="1083" t="s">
        <v>1769</v>
      </c>
      <c r="B29" s="1084"/>
      <c r="C29" s="1084"/>
      <c r="D29" s="1084"/>
      <c r="E29" s="1084"/>
      <c r="F29" s="1084"/>
      <c r="G29" s="1084"/>
      <c r="H29" s="1085"/>
    </row>
    <row r="30" spans="1:10" x14ac:dyDescent="0.2">
      <c r="A30" s="602" t="s">
        <v>1333</v>
      </c>
      <c r="B30" s="609">
        <f>B26/$H26*100</f>
        <v>7.4860253169867121</v>
      </c>
      <c r="C30" s="609">
        <f t="shared" ref="C30:H30" si="6">C26/$H26*100</f>
        <v>9.1420121446025746</v>
      </c>
      <c r="D30" s="609">
        <f t="shared" si="6"/>
        <v>30.220973036465271</v>
      </c>
      <c r="E30" s="609">
        <f t="shared" si="6"/>
        <v>39.853803316168687</v>
      </c>
      <c r="F30" s="609">
        <f t="shared" si="6"/>
        <v>4.2222944699059264</v>
      </c>
      <c r="G30" s="609">
        <f t="shared" si="6"/>
        <v>9.0748917158708355</v>
      </c>
      <c r="H30" s="609">
        <f t="shared" si="6"/>
        <v>100</v>
      </c>
    </row>
    <row r="31" spans="1:10" x14ac:dyDescent="0.2">
      <c r="A31" s="602" t="s">
        <v>1845</v>
      </c>
      <c r="B31" s="609">
        <f t="shared" ref="B31:H31" si="7">B27/$H27*100</f>
        <v>8.3002692362193571</v>
      </c>
      <c r="C31" s="609">
        <f t="shared" si="7"/>
        <v>9.5366302961598404</v>
      </c>
      <c r="D31" s="609">
        <f t="shared" si="7"/>
        <v>30.909026498512116</v>
      </c>
      <c r="E31" s="609">
        <f t="shared" si="7"/>
        <v>39.907184355958627</v>
      </c>
      <c r="F31" s="609">
        <f t="shared" si="7"/>
        <v>4.0350007085163666</v>
      </c>
      <c r="G31" s="609">
        <f t="shared" si="7"/>
        <v>7.3118889046336966</v>
      </c>
      <c r="H31" s="609">
        <f t="shared" si="7"/>
        <v>100</v>
      </c>
    </row>
    <row r="32" spans="1:10" x14ac:dyDescent="0.2">
      <c r="A32" s="602" t="s">
        <v>1705</v>
      </c>
      <c r="B32" s="609">
        <f t="shared" ref="B32:H32" si="8">B28/$H28*100</f>
        <v>8.4028421377818958</v>
      </c>
      <c r="C32" s="609">
        <f t="shared" si="8"/>
        <v>9.6848934198331786</v>
      </c>
      <c r="D32" s="609">
        <f t="shared" si="8"/>
        <v>30.213160333642264</v>
      </c>
      <c r="E32" s="609">
        <f t="shared" si="8"/>
        <v>38.924930491195553</v>
      </c>
      <c r="F32" s="609">
        <f t="shared" si="8"/>
        <v>4.6648130985480378</v>
      </c>
      <c r="G32" s="609">
        <f t="shared" si="8"/>
        <v>8.1093605189990736</v>
      </c>
      <c r="H32" s="609">
        <f t="shared" si="8"/>
        <v>100</v>
      </c>
    </row>
    <row r="33" spans="1:1" s="593" customFormat="1" x14ac:dyDescent="0.2">
      <c r="A33" s="606" t="s">
        <v>1334</v>
      </c>
    </row>
  </sheetData>
  <mergeCells count="8">
    <mergeCell ref="A25:H25"/>
    <mergeCell ref="A29:H29"/>
    <mergeCell ref="A22:H22"/>
    <mergeCell ref="A1:H1"/>
    <mergeCell ref="A4:H4"/>
    <mergeCell ref="A12:H12"/>
    <mergeCell ref="A8:H8"/>
    <mergeCell ref="A16:H16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109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18.140625" style="22" customWidth="1"/>
    <col min="2" max="2" width="33.140625" style="22" customWidth="1"/>
    <col min="3" max="3" width="35.42578125" style="22" customWidth="1"/>
    <col min="4" max="4" width="20.28515625" style="22" customWidth="1"/>
    <col min="5" max="5" width="21.7109375" style="22" customWidth="1"/>
    <col min="6" max="16384" width="9.140625" style="22"/>
  </cols>
  <sheetData>
    <row r="1" spans="1:3" ht="16.5" customHeight="1" x14ac:dyDescent="0.25">
      <c r="A1" s="27" t="s">
        <v>1848</v>
      </c>
    </row>
    <row r="3" spans="1:3" ht="15" x14ac:dyDescent="0.25">
      <c r="A3" s="33" t="s">
        <v>752</v>
      </c>
    </row>
    <row r="5" spans="1:3" ht="29.25" customHeight="1" x14ac:dyDescent="0.2">
      <c r="A5" s="391" t="s">
        <v>753</v>
      </c>
      <c r="B5" s="382" t="s">
        <v>754</v>
      </c>
      <c r="C5" s="391" t="s">
        <v>755</v>
      </c>
    </row>
    <row r="6" spans="1:3" ht="14.25" customHeight="1" x14ac:dyDescent="0.2">
      <c r="A6" s="168" t="s">
        <v>756</v>
      </c>
      <c r="B6" s="168" t="s">
        <v>757</v>
      </c>
      <c r="C6" s="168" t="s">
        <v>758</v>
      </c>
    </row>
    <row r="7" spans="1:3" ht="14.25" customHeight="1" x14ac:dyDescent="0.2">
      <c r="A7" s="169" t="s">
        <v>756</v>
      </c>
      <c r="B7" s="169" t="s">
        <v>759</v>
      </c>
      <c r="C7" s="169" t="s">
        <v>760</v>
      </c>
    </row>
    <row r="8" spans="1:3" ht="14.25" customHeight="1" x14ac:dyDescent="0.2">
      <c r="A8" s="169" t="s">
        <v>761</v>
      </c>
      <c r="B8" s="169" t="s">
        <v>762</v>
      </c>
      <c r="C8" s="169" t="s">
        <v>763</v>
      </c>
    </row>
    <row r="9" spans="1:3" ht="14.25" customHeight="1" x14ac:dyDescent="0.2">
      <c r="A9" s="169" t="s">
        <v>761</v>
      </c>
      <c r="B9" s="169" t="s">
        <v>764</v>
      </c>
      <c r="C9" s="169" t="s">
        <v>765</v>
      </c>
    </row>
    <row r="10" spans="1:3" ht="14.25" customHeight="1" x14ac:dyDescent="0.2">
      <c r="A10" s="169" t="s">
        <v>761</v>
      </c>
      <c r="B10" s="169" t="s">
        <v>766</v>
      </c>
      <c r="C10" s="169" t="s">
        <v>767</v>
      </c>
    </row>
    <row r="11" spans="1:3" ht="14.25" customHeight="1" x14ac:dyDescent="0.2">
      <c r="A11" s="169" t="s">
        <v>131</v>
      </c>
      <c r="B11" s="169" t="s">
        <v>855</v>
      </c>
      <c r="C11" s="169" t="s">
        <v>768</v>
      </c>
    </row>
    <row r="12" spans="1:3" ht="14.25" customHeight="1" x14ac:dyDescent="0.2">
      <c r="A12" s="169" t="s">
        <v>769</v>
      </c>
      <c r="B12" s="169" t="s">
        <v>770</v>
      </c>
      <c r="C12" s="169" t="s">
        <v>771</v>
      </c>
    </row>
    <row r="13" spans="1:3" ht="14.25" customHeight="1" x14ac:dyDescent="0.2">
      <c r="A13" s="169" t="s">
        <v>769</v>
      </c>
      <c r="B13" s="169" t="s">
        <v>772</v>
      </c>
      <c r="C13" s="169" t="s">
        <v>773</v>
      </c>
    </row>
    <row r="14" spans="1:3" ht="14.25" customHeight="1" x14ac:dyDescent="0.2">
      <c r="A14" s="60" t="s">
        <v>774</v>
      </c>
      <c r="B14" s="169" t="s">
        <v>775</v>
      </c>
      <c r="C14" s="169" t="s">
        <v>776</v>
      </c>
    </row>
    <row r="15" spans="1:3" ht="14.25" customHeight="1" x14ac:dyDescent="0.2">
      <c r="A15" s="60" t="s">
        <v>774</v>
      </c>
      <c r="B15" s="169" t="s">
        <v>777</v>
      </c>
      <c r="C15" s="169" t="s">
        <v>778</v>
      </c>
    </row>
    <row r="16" spans="1:3" ht="14.25" customHeight="1" x14ac:dyDescent="0.2">
      <c r="A16" s="60" t="s">
        <v>774</v>
      </c>
      <c r="B16" s="169" t="s">
        <v>779</v>
      </c>
      <c r="C16" s="169" t="s">
        <v>780</v>
      </c>
    </row>
    <row r="17" spans="1:4" ht="14.25" customHeight="1" x14ac:dyDescent="0.2">
      <c r="A17" s="60" t="s">
        <v>774</v>
      </c>
      <c r="B17" s="169" t="s">
        <v>781</v>
      </c>
      <c r="C17" s="169" t="s">
        <v>782</v>
      </c>
      <c r="D17" s="170"/>
    </row>
    <row r="18" spans="1:4" ht="14.25" customHeight="1" x14ac:dyDescent="0.2">
      <c r="A18" s="60" t="s">
        <v>774</v>
      </c>
      <c r="B18" s="169" t="s">
        <v>1470</v>
      </c>
      <c r="C18" s="169" t="s">
        <v>1471</v>
      </c>
      <c r="D18" s="170"/>
    </row>
    <row r="20" spans="1:4" ht="15.75" customHeight="1" x14ac:dyDescent="0.25">
      <c r="A20" s="33" t="s">
        <v>783</v>
      </c>
      <c r="B20" s="171"/>
      <c r="C20" s="171"/>
      <c r="D20" s="170"/>
    </row>
    <row r="22" spans="1:4" ht="29.25" customHeight="1" x14ac:dyDescent="0.2">
      <c r="A22" s="391" t="s">
        <v>753</v>
      </c>
      <c r="B22" s="382" t="s">
        <v>754</v>
      </c>
      <c r="C22" s="391" t="s">
        <v>755</v>
      </c>
    </row>
    <row r="23" spans="1:4" ht="14.25" customHeight="1" x14ac:dyDescent="0.2">
      <c r="A23" s="168" t="s">
        <v>756</v>
      </c>
      <c r="B23" s="168" t="s">
        <v>784</v>
      </c>
      <c r="C23" s="168" t="s">
        <v>785</v>
      </c>
    </row>
    <row r="24" spans="1:4" ht="14.25" customHeight="1" x14ac:dyDescent="0.2">
      <c r="A24" s="169" t="s">
        <v>756</v>
      </c>
      <c r="B24" s="169" t="s">
        <v>786</v>
      </c>
      <c r="C24" s="169" t="s">
        <v>787</v>
      </c>
    </row>
    <row r="25" spans="1:4" ht="14.25" customHeight="1" x14ac:dyDescent="0.2">
      <c r="A25" s="169" t="s">
        <v>756</v>
      </c>
      <c r="B25" s="169" t="s">
        <v>788</v>
      </c>
      <c r="C25" s="169" t="s">
        <v>789</v>
      </c>
    </row>
    <row r="26" spans="1:4" ht="14.25" customHeight="1" x14ac:dyDescent="0.2">
      <c r="A26" s="169" t="s">
        <v>761</v>
      </c>
      <c r="B26" s="169" t="s">
        <v>790</v>
      </c>
      <c r="C26" s="169" t="s">
        <v>791</v>
      </c>
    </row>
    <row r="27" spans="1:4" ht="14.25" customHeight="1" x14ac:dyDescent="0.2">
      <c r="A27" s="169" t="s">
        <v>761</v>
      </c>
      <c r="B27" s="169" t="s">
        <v>792</v>
      </c>
      <c r="C27" s="169" t="s">
        <v>793</v>
      </c>
    </row>
    <row r="28" spans="1:4" ht="14.25" customHeight="1" x14ac:dyDescent="0.2">
      <c r="A28" s="169" t="s">
        <v>761</v>
      </c>
      <c r="B28" s="169" t="s">
        <v>794</v>
      </c>
      <c r="C28" s="169" t="s">
        <v>795</v>
      </c>
    </row>
    <row r="29" spans="1:4" ht="14.25" customHeight="1" x14ac:dyDescent="0.2">
      <c r="A29" s="169" t="s">
        <v>761</v>
      </c>
      <c r="B29" s="169" t="s">
        <v>856</v>
      </c>
      <c r="C29" s="169" t="s">
        <v>814</v>
      </c>
    </row>
    <row r="30" spans="1:4" ht="14.25" customHeight="1" x14ac:dyDescent="0.2">
      <c r="A30" s="169" t="s">
        <v>131</v>
      </c>
      <c r="B30" s="169" t="s">
        <v>796</v>
      </c>
      <c r="C30" s="169" t="s">
        <v>797</v>
      </c>
    </row>
    <row r="31" spans="1:4" ht="14.25" customHeight="1" x14ac:dyDescent="0.2">
      <c r="A31" s="169" t="s">
        <v>131</v>
      </c>
      <c r="B31" s="169" t="s">
        <v>798</v>
      </c>
      <c r="C31" s="169" t="s">
        <v>799</v>
      </c>
    </row>
    <row r="32" spans="1:4" ht="14.25" customHeight="1" x14ac:dyDescent="0.2">
      <c r="A32" s="60" t="s">
        <v>769</v>
      </c>
      <c r="B32" s="169" t="s">
        <v>800</v>
      </c>
      <c r="C32" s="169" t="s">
        <v>801</v>
      </c>
    </row>
    <row r="33" spans="1:12" ht="14.25" customHeight="1" x14ac:dyDescent="0.2">
      <c r="A33" s="60" t="s">
        <v>769</v>
      </c>
      <c r="B33" s="169" t="s">
        <v>802</v>
      </c>
      <c r="C33" s="169" t="s">
        <v>803</v>
      </c>
    </row>
    <row r="34" spans="1:12" ht="14.25" customHeight="1" x14ac:dyDescent="0.2">
      <c r="A34" s="60" t="s">
        <v>769</v>
      </c>
      <c r="B34" s="169" t="s">
        <v>804</v>
      </c>
      <c r="C34" s="169" t="s">
        <v>805</v>
      </c>
    </row>
    <row r="35" spans="1:12" ht="14.25" customHeight="1" x14ac:dyDescent="0.2">
      <c r="A35" s="60" t="s">
        <v>774</v>
      </c>
      <c r="B35" s="169" t="s">
        <v>806</v>
      </c>
      <c r="C35" s="169" t="s">
        <v>807</v>
      </c>
    </row>
    <row r="36" spans="1:12" ht="14.25" customHeight="1" x14ac:dyDescent="0.2">
      <c r="A36" s="169" t="s">
        <v>774</v>
      </c>
      <c r="B36" s="169" t="s">
        <v>865</v>
      </c>
      <c r="C36" s="169" t="s">
        <v>809</v>
      </c>
    </row>
    <row r="37" spans="1:12" ht="13.5" customHeight="1" x14ac:dyDescent="0.2">
      <c r="A37" s="171"/>
      <c r="B37" s="171"/>
      <c r="C37" s="171"/>
    </row>
    <row r="38" spans="1:12" ht="15.75" customHeight="1" x14ac:dyDescent="0.25">
      <c r="A38" s="172" t="s">
        <v>810</v>
      </c>
      <c r="B38" s="171"/>
      <c r="C38" s="171"/>
      <c r="L38" s="173"/>
    </row>
    <row r="40" spans="1:12" ht="29.25" customHeight="1" x14ac:dyDescent="0.2">
      <c r="A40" s="391" t="s">
        <v>753</v>
      </c>
      <c r="B40" s="382" t="s">
        <v>754</v>
      </c>
      <c r="C40" s="391" t="s">
        <v>755</v>
      </c>
    </row>
    <row r="41" spans="1:12" ht="14.25" customHeight="1" x14ac:dyDescent="0.2">
      <c r="A41" s="168" t="s">
        <v>756</v>
      </c>
      <c r="B41" s="168" t="s">
        <v>811</v>
      </c>
      <c r="C41" s="168" t="s">
        <v>812</v>
      </c>
    </row>
    <row r="42" spans="1:12" ht="14.25" customHeight="1" x14ac:dyDescent="0.2">
      <c r="A42" s="169" t="s">
        <v>761</v>
      </c>
      <c r="B42" s="169" t="s">
        <v>813</v>
      </c>
      <c r="C42" s="169" t="s">
        <v>814</v>
      </c>
    </row>
    <row r="43" spans="1:12" ht="14.25" customHeight="1" x14ac:dyDescent="0.2">
      <c r="A43" s="169" t="s">
        <v>131</v>
      </c>
      <c r="B43" s="169" t="s">
        <v>867</v>
      </c>
      <c r="C43" s="169" t="s">
        <v>815</v>
      </c>
    </row>
    <row r="44" spans="1:12" ht="14.25" customHeight="1" x14ac:dyDescent="0.2">
      <c r="A44" s="169" t="s">
        <v>769</v>
      </c>
      <c r="B44" s="169" t="s">
        <v>816</v>
      </c>
      <c r="C44" s="169" t="s">
        <v>817</v>
      </c>
    </row>
    <row r="45" spans="1:12" ht="14.25" customHeight="1" x14ac:dyDescent="0.2">
      <c r="A45" s="60" t="s">
        <v>774</v>
      </c>
      <c r="B45" s="60" t="s">
        <v>806</v>
      </c>
      <c r="C45" s="169" t="s">
        <v>807</v>
      </c>
    </row>
    <row r="46" spans="1:12" ht="14.25" customHeight="1" x14ac:dyDescent="0.2">
      <c r="A46" s="60" t="s">
        <v>774</v>
      </c>
      <c r="B46" s="60" t="s">
        <v>808</v>
      </c>
      <c r="C46" s="169" t="s">
        <v>809</v>
      </c>
      <c r="D46" s="171"/>
    </row>
    <row r="48" spans="1:12" ht="15.75" customHeight="1" x14ac:dyDescent="0.25">
      <c r="A48" s="33" t="s">
        <v>818</v>
      </c>
      <c r="C48" s="171"/>
      <c r="D48" s="171"/>
    </row>
    <row r="50" spans="1:3" ht="29.25" customHeight="1" x14ac:dyDescent="0.2">
      <c r="A50" s="391" t="s">
        <v>753</v>
      </c>
      <c r="B50" s="382" t="s">
        <v>754</v>
      </c>
      <c r="C50" s="391" t="s">
        <v>755</v>
      </c>
    </row>
    <row r="51" spans="1:3" ht="13.5" customHeight="1" x14ac:dyDescent="0.2">
      <c r="A51" s="60" t="s">
        <v>854</v>
      </c>
      <c r="B51" s="60" t="s">
        <v>1478</v>
      </c>
      <c r="C51" s="169" t="s">
        <v>828</v>
      </c>
    </row>
    <row r="52" spans="1:3" ht="14.25" customHeight="1" x14ac:dyDescent="0.2">
      <c r="A52" s="60" t="s">
        <v>854</v>
      </c>
      <c r="B52" s="60" t="s">
        <v>824</v>
      </c>
      <c r="C52" s="169" t="s">
        <v>825</v>
      </c>
    </row>
    <row r="53" spans="1:3" ht="14.25" customHeight="1" x14ac:dyDescent="0.2">
      <c r="A53" s="60" t="s">
        <v>854</v>
      </c>
      <c r="B53" s="60" t="s">
        <v>1477</v>
      </c>
      <c r="C53" s="169" t="s">
        <v>823</v>
      </c>
    </row>
    <row r="54" spans="1:3" ht="14.25" customHeight="1" x14ac:dyDescent="0.2">
      <c r="A54" s="60" t="s">
        <v>854</v>
      </c>
      <c r="B54" s="60" t="s">
        <v>826</v>
      </c>
      <c r="C54" s="169" t="s">
        <v>827</v>
      </c>
    </row>
    <row r="55" spans="1:3" ht="14.25" customHeight="1" x14ac:dyDescent="0.2">
      <c r="A55" s="71" t="s">
        <v>854</v>
      </c>
      <c r="B55" s="71" t="s">
        <v>864</v>
      </c>
      <c r="C55" s="168" t="s">
        <v>819</v>
      </c>
    </row>
    <row r="56" spans="1:3" ht="14.25" customHeight="1" x14ac:dyDescent="0.2">
      <c r="A56" s="60" t="s">
        <v>854</v>
      </c>
      <c r="B56" s="60" t="s">
        <v>820</v>
      </c>
      <c r="C56" s="169" t="s">
        <v>821</v>
      </c>
    </row>
    <row r="57" spans="1:3" ht="14.25" customHeight="1" x14ac:dyDescent="0.2">
      <c r="A57" s="60" t="s">
        <v>854</v>
      </c>
      <c r="B57" s="60" t="s">
        <v>820</v>
      </c>
      <c r="C57" s="169" t="s">
        <v>822</v>
      </c>
    </row>
    <row r="58" spans="1:3" ht="14.25" customHeight="1" x14ac:dyDescent="0.2">
      <c r="A58" s="60" t="s">
        <v>854</v>
      </c>
      <c r="B58" s="60" t="s">
        <v>829</v>
      </c>
      <c r="C58" s="169" t="s">
        <v>830</v>
      </c>
    </row>
    <row r="59" spans="1:3" ht="14.25" customHeight="1" x14ac:dyDescent="0.2">
      <c r="A59" s="60" t="s">
        <v>774</v>
      </c>
      <c r="B59" s="60" t="s">
        <v>1043</v>
      </c>
      <c r="C59" s="169" t="s">
        <v>831</v>
      </c>
    </row>
    <row r="60" spans="1:3" ht="14.25" customHeight="1" x14ac:dyDescent="0.2">
      <c r="A60" s="60" t="s">
        <v>774</v>
      </c>
      <c r="B60" s="60" t="s">
        <v>806</v>
      </c>
      <c r="C60" s="169" t="s">
        <v>807</v>
      </c>
    </row>
    <row r="61" spans="1:3" ht="14.25" customHeight="1" x14ac:dyDescent="0.2">
      <c r="A61" s="60" t="s">
        <v>866</v>
      </c>
      <c r="B61" s="60" t="s">
        <v>832</v>
      </c>
      <c r="C61" s="169" t="s">
        <v>833</v>
      </c>
    </row>
    <row r="62" spans="1:3" ht="14.25" customHeight="1" x14ac:dyDescent="0.2">
      <c r="A62" s="60" t="s">
        <v>866</v>
      </c>
      <c r="B62" s="60" t="s">
        <v>834</v>
      </c>
      <c r="C62" s="169" t="s">
        <v>835</v>
      </c>
    </row>
    <row r="63" spans="1:3" ht="13.5" customHeight="1" x14ac:dyDescent="0.2"/>
    <row r="64" spans="1:3" ht="13.5" customHeight="1" x14ac:dyDescent="0.2"/>
    <row r="65" spans="1:3" ht="13.5" customHeight="1" x14ac:dyDescent="0.25">
      <c r="A65" s="33" t="s">
        <v>1472</v>
      </c>
    </row>
    <row r="66" spans="1:3" ht="13.5" customHeight="1" x14ac:dyDescent="0.2">
      <c r="A66" s="13"/>
    </row>
    <row r="67" spans="1:3" ht="29.25" customHeight="1" x14ac:dyDescent="0.2">
      <c r="A67" s="391" t="s">
        <v>838</v>
      </c>
      <c r="B67" s="631" t="s">
        <v>754</v>
      </c>
      <c r="C67" s="391" t="s">
        <v>755</v>
      </c>
    </row>
    <row r="68" spans="1:3" ht="13.5" customHeight="1" x14ac:dyDescent="0.2">
      <c r="A68" s="22" t="s">
        <v>1473</v>
      </c>
      <c r="B68" s="22" t="s">
        <v>1474</v>
      </c>
      <c r="C68" s="1" t="s">
        <v>1586</v>
      </c>
    </row>
    <row r="69" spans="1:3" ht="13.5" customHeight="1" x14ac:dyDescent="0.2">
      <c r="A69" s="22" t="s">
        <v>616</v>
      </c>
      <c r="B69" s="22" t="s">
        <v>1475</v>
      </c>
      <c r="C69" s="1" t="s">
        <v>1586</v>
      </c>
    </row>
    <row r="70" spans="1:3" ht="13.5" customHeight="1" x14ac:dyDescent="0.2">
      <c r="A70" s="22" t="s">
        <v>616</v>
      </c>
      <c r="B70" s="22" t="s">
        <v>1476</v>
      </c>
      <c r="C70" s="1" t="s">
        <v>1586</v>
      </c>
    </row>
    <row r="71" spans="1:3" ht="12.75" customHeight="1" x14ac:dyDescent="0.2">
      <c r="A71" s="122" t="s">
        <v>1153</v>
      </c>
    </row>
    <row r="72" spans="1:3" ht="15.75" customHeight="1" x14ac:dyDescent="0.2"/>
    <row r="73" spans="1:3" ht="15.75" customHeight="1" x14ac:dyDescent="0.25">
      <c r="A73" s="1053" t="s">
        <v>1587</v>
      </c>
      <c r="B73" s="1053"/>
      <c r="C73" s="1053"/>
    </row>
    <row r="74" spans="1:3" ht="15.75" customHeight="1" x14ac:dyDescent="0.2"/>
    <row r="75" spans="1:3" ht="15.75" customHeight="1" x14ac:dyDescent="0.2"/>
    <row r="76" spans="1:3" ht="15.75" customHeight="1" x14ac:dyDescent="0.2"/>
    <row r="77" spans="1:3" ht="15.75" customHeight="1" x14ac:dyDescent="0.2"/>
    <row r="78" spans="1:3" ht="15.75" customHeight="1" x14ac:dyDescent="0.2"/>
    <row r="79" spans="1:3" ht="15.75" customHeight="1" x14ac:dyDescent="0.2"/>
    <row r="80" spans="1:3" ht="15.75" customHeight="1" x14ac:dyDescent="0.2"/>
    <row r="81" spans="1:3" ht="15.75" customHeight="1" x14ac:dyDescent="0.2"/>
    <row r="82" spans="1:3" ht="15.75" customHeight="1" x14ac:dyDescent="0.2"/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s="120" customFormat="1" ht="17.25" customHeight="1" x14ac:dyDescent="0.2">
      <c r="A90" s="122" t="s">
        <v>1152</v>
      </c>
      <c r="B90" s="187"/>
      <c r="C90" s="187"/>
    </row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</sheetData>
  <mergeCells count="1">
    <mergeCell ref="A73:C73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7" max="16383" man="1"/>
  </row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N39"/>
  <sheetViews>
    <sheetView workbookViewId="0">
      <selection activeCell="A20" sqref="A20:G20"/>
    </sheetView>
  </sheetViews>
  <sheetFormatPr defaultColWidth="9.140625" defaultRowHeight="12.75" x14ac:dyDescent="0.2"/>
  <cols>
    <col min="1" max="1" width="9.140625" style="22"/>
    <col min="2" max="2" width="9.42578125" style="22" bestFit="1" customWidth="1"/>
    <col min="3" max="16384" width="9.140625" style="22"/>
  </cols>
  <sheetData>
    <row r="1" spans="1:14" ht="15" x14ac:dyDescent="0.25">
      <c r="A1" s="744" t="s">
        <v>1770</v>
      </c>
    </row>
    <row r="2" spans="1:14" x14ac:dyDescent="0.2">
      <c r="A2" s="22" t="s">
        <v>43</v>
      </c>
    </row>
    <row r="3" spans="1:14" x14ac:dyDescent="0.2">
      <c r="A3" s="985" t="s">
        <v>50</v>
      </c>
      <c r="B3" s="985" t="s">
        <v>383</v>
      </c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</row>
    <row r="4" spans="1:14" x14ac:dyDescent="0.2">
      <c r="A4" s="985"/>
      <c r="B4" s="985" t="s">
        <v>384</v>
      </c>
      <c r="C4" s="985"/>
      <c r="D4" s="985"/>
      <c r="E4" s="985" t="s">
        <v>385</v>
      </c>
      <c r="F4" s="985"/>
      <c r="G4" s="985"/>
      <c r="H4" s="985" t="s">
        <v>386</v>
      </c>
      <c r="I4" s="985"/>
      <c r="J4" s="985"/>
      <c r="K4" s="985" t="s">
        <v>387</v>
      </c>
      <c r="L4" s="985"/>
      <c r="M4" s="985"/>
      <c r="N4" s="985" t="s">
        <v>374</v>
      </c>
    </row>
    <row r="5" spans="1:14" ht="18.75" customHeight="1" x14ac:dyDescent="0.2">
      <c r="A5" s="985"/>
      <c r="B5" s="381" t="s">
        <v>388</v>
      </c>
      <c r="C5" s="381" t="s">
        <v>389</v>
      </c>
      <c r="D5" s="381" t="s">
        <v>46</v>
      </c>
      <c r="E5" s="381" t="s">
        <v>388</v>
      </c>
      <c r="F5" s="381" t="s">
        <v>389</v>
      </c>
      <c r="G5" s="381" t="s">
        <v>46</v>
      </c>
      <c r="H5" s="381" t="s">
        <v>388</v>
      </c>
      <c r="I5" s="381" t="s">
        <v>389</v>
      </c>
      <c r="J5" s="381" t="s">
        <v>46</v>
      </c>
      <c r="K5" s="381" t="s">
        <v>388</v>
      </c>
      <c r="L5" s="381" t="s">
        <v>389</v>
      </c>
      <c r="M5" s="381" t="s">
        <v>46</v>
      </c>
      <c r="N5" s="985"/>
    </row>
    <row r="6" spans="1:14" x14ac:dyDescent="0.2">
      <c r="A6" s="51">
        <v>1990</v>
      </c>
      <c r="B6" s="74">
        <v>585</v>
      </c>
      <c r="C6" s="74">
        <v>645</v>
      </c>
      <c r="D6" s="180">
        <f t="shared" ref="D6:D36" si="0">B6+C6</f>
        <v>1230</v>
      </c>
      <c r="E6" s="74">
        <v>1929</v>
      </c>
      <c r="F6" s="74">
        <v>231</v>
      </c>
      <c r="G6" s="180">
        <f t="shared" ref="G6:G36" si="1">E6+F6</f>
        <v>2160</v>
      </c>
      <c r="H6" s="74">
        <v>1529</v>
      </c>
      <c r="I6" s="74">
        <v>575</v>
      </c>
      <c r="J6" s="180">
        <f t="shared" ref="J6:J36" si="2">H6+I6</f>
        <v>2104</v>
      </c>
      <c r="K6" s="74">
        <v>7406</v>
      </c>
      <c r="L6" s="74">
        <v>676</v>
      </c>
      <c r="M6" s="180">
        <f t="shared" ref="M6:M36" si="3">K6+L6</f>
        <v>8082</v>
      </c>
      <c r="N6" s="65">
        <f t="shared" ref="N6:N36" si="4">SUM(D6+G6+M6+J6)</f>
        <v>13576</v>
      </c>
    </row>
    <row r="7" spans="1:14" x14ac:dyDescent="0.2">
      <c r="A7" s="48">
        <v>1991</v>
      </c>
      <c r="B7" s="64">
        <v>556</v>
      </c>
      <c r="C7" s="64">
        <v>654</v>
      </c>
      <c r="D7" s="180">
        <f t="shared" si="0"/>
        <v>1210</v>
      </c>
      <c r="E7" s="64">
        <v>1903</v>
      </c>
      <c r="F7" s="64">
        <v>232</v>
      </c>
      <c r="G7" s="180">
        <f t="shared" si="1"/>
        <v>2135</v>
      </c>
      <c r="H7" s="64">
        <v>1437</v>
      </c>
      <c r="I7" s="64">
        <v>520</v>
      </c>
      <c r="J7" s="180">
        <f t="shared" si="2"/>
        <v>1957</v>
      </c>
      <c r="K7" s="64">
        <v>7250</v>
      </c>
      <c r="L7" s="64">
        <v>635</v>
      </c>
      <c r="M7" s="180">
        <f t="shared" si="3"/>
        <v>7885</v>
      </c>
      <c r="N7" s="65">
        <f t="shared" si="4"/>
        <v>13187</v>
      </c>
    </row>
    <row r="8" spans="1:14" x14ac:dyDescent="0.2">
      <c r="A8" s="48">
        <v>1992</v>
      </c>
      <c r="B8" s="64">
        <v>506</v>
      </c>
      <c r="C8" s="64">
        <v>656</v>
      </c>
      <c r="D8" s="180">
        <f t="shared" si="0"/>
        <v>1162</v>
      </c>
      <c r="E8" s="64">
        <v>1847</v>
      </c>
      <c r="F8" s="64">
        <v>222</v>
      </c>
      <c r="G8" s="180">
        <f t="shared" si="1"/>
        <v>2069</v>
      </c>
      <c r="H8" s="64">
        <v>1405</v>
      </c>
      <c r="I8" s="64">
        <v>483</v>
      </c>
      <c r="J8" s="180">
        <f t="shared" si="2"/>
        <v>1888</v>
      </c>
      <c r="K8" s="64">
        <v>7085</v>
      </c>
      <c r="L8" s="64">
        <v>590</v>
      </c>
      <c r="M8" s="180">
        <f t="shared" si="3"/>
        <v>7675</v>
      </c>
      <c r="N8" s="65">
        <f t="shared" si="4"/>
        <v>12794</v>
      </c>
    </row>
    <row r="9" spans="1:14" x14ac:dyDescent="0.2">
      <c r="A9" s="48">
        <v>1993</v>
      </c>
      <c r="B9" s="64">
        <v>516</v>
      </c>
      <c r="C9" s="64">
        <v>686</v>
      </c>
      <c r="D9" s="180">
        <f t="shared" si="0"/>
        <v>1202</v>
      </c>
      <c r="E9" s="64">
        <v>1795</v>
      </c>
      <c r="F9" s="64">
        <v>189</v>
      </c>
      <c r="G9" s="180">
        <f t="shared" si="1"/>
        <v>1984</v>
      </c>
      <c r="H9" s="64">
        <v>1395</v>
      </c>
      <c r="I9" s="64">
        <v>420</v>
      </c>
      <c r="J9" s="180">
        <f t="shared" si="2"/>
        <v>1815</v>
      </c>
      <c r="K9" s="64">
        <v>6788</v>
      </c>
      <c r="L9" s="64">
        <v>532</v>
      </c>
      <c r="M9" s="180">
        <f t="shared" si="3"/>
        <v>7320</v>
      </c>
      <c r="N9" s="65">
        <f t="shared" si="4"/>
        <v>12321</v>
      </c>
    </row>
    <row r="10" spans="1:14" x14ac:dyDescent="0.2">
      <c r="A10" s="48">
        <v>1994</v>
      </c>
      <c r="B10" s="64">
        <v>570</v>
      </c>
      <c r="C10" s="64">
        <v>660</v>
      </c>
      <c r="D10" s="180">
        <f t="shared" si="0"/>
        <v>1230</v>
      </c>
      <c r="E10" s="64">
        <v>1745</v>
      </c>
      <c r="F10" s="64">
        <v>171</v>
      </c>
      <c r="G10" s="180">
        <f t="shared" si="1"/>
        <v>1916</v>
      </c>
      <c r="H10" s="64">
        <v>1423</v>
      </c>
      <c r="I10" s="64">
        <v>367</v>
      </c>
      <c r="J10" s="180">
        <f t="shared" si="2"/>
        <v>1790</v>
      </c>
      <c r="K10" s="64">
        <v>6523</v>
      </c>
      <c r="L10" s="64">
        <v>484</v>
      </c>
      <c r="M10" s="180">
        <f t="shared" si="3"/>
        <v>7007</v>
      </c>
      <c r="N10" s="65">
        <f t="shared" si="4"/>
        <v>11943</v>
      </c>
    </row>
    <row r="11" spans="1:14" x14ac:dyDescent="0.2">
      <c r="A11" s="48">
        <v>1995</v>
      </c>
      <c r="B11" s="64">
        <v>623</v>
      </c>
      <c r="C11" s="64">
        <v>679</v>
      </c>
      <c r="D11" s="180">
        <f t="shared" si="0"/>
        <v>1302</v>
      </c>
      <c r="E11" s="64">
        <v>1702</v>
      </c>
      <c r="F11" s="64">
        <v>167</v>
      </c>
      <c r="G11" s="180">
        <f t="shared" si="1"/>
        <v>1869</v>
      </c>
      <c r="H11" s="64">
        <v>1351</v>
      </c>
      <c r="I11" s="64">
        <v>284</v>
      </c>
      <c r="J11" s="180">
        <f t="shared" si="2"/>
        <v>1635</v>
      </c>
      <c r="K11" s="64">
        <v>6259</v>
      </c>
      <c r="L11" s="64">
        <v>455</v>
      </c>
      <c r="M11" s="180">
        <f t="shared" si="3"/>
        <v>6714</v>
      </c>
      <c r="N11" s="65">
        <f t="shared" si="4"/>
        <v>11520</v>
      </c>
    </row>
    <row r="12" spans="1:14" x14ac:dyDescent="0.2">
      <c r="A12" s="48">
        <v>1996</v>
      </c>
      <c r="B12" s="64">
        <v>631</v>
      </c>
      <c r="C12" s="64">
        <v>685</v>
      </c>
      <c r="D12" s="180">
        <f t="shared" si="0"/>
        <v>1316</v>
      </c>
      <c r="E12" s="64">
        <v>1735</v>
      </c>
      <c r="F12" s="64">
        <v>163</v>
      </c>
      <c r="G12" s="180">
        <f t="shared" si="1"/>
        <v>1898</v>
      </c>
      <c r="H12" s="64">
        <v>1315</v>
      </c>
      <c r="I12" s="64">
        <v>255</v>
      </c>
      <c r="J12" s="180">
        <f t="shared" si="2"/>
        <v>1570</v>
      </c>
      <c r="K12" s="64">
        <v>6009</v>
      </c>
      <c r="L12" s="64">
        <v>384</v>
      </c>
      <c r="M12" s="180">
        <f t="shared" si="3"/>
        <v>6393</v>
      </c>
      <c r="N12" s="65">
        <f t="shared" si="4"/>
        <v>11177</v>
      </c>
    </row>
    <row r="13" spans="1:14" x14ac:dyDescent="0.2">
      <c r="A13" s="48">
        <v>1997</v>
      </c>
      <c r="B13" s="64">
        <v>605</v>
      </c>
      <c r="C13" s="64">
        <v>644</v>
      </c>
      <c r="D13" s="180">
        <f t="shared" si="0"/>
        <v>1249</v>
      </c>
      <c r="E13" s="64">
        <v>1793</v>
      </c>
      <c r="F13" s="64">
        <v>168</v>
      </c>
      <c r="G13" s="180">
        <f t="shared" si="1"/>
        <v>1961</v>
      </c>
      <c r="H13" s="64">
        <v>1256</v>
      </c>
      <c r="I13" s="64">
        <v>216</v>
      </c>
      <c r="J13" s="180">
        <f t="shared" si="2"/>
        <v>1472</v>
      </c>
      <c r="K13" s="64">
        <v>5897</v>
      </c>
      <c r="L13" s="64">
        <v>323</v>
      </c>
      <c r="M13" s="180">
        <f t="shared" si="3"/>
        <v>6220</v>
      </c>
      <c r="N13" s="65">
        <f t="shared" si="4"/>
        <v>10902</v>
      </c>
    </row>
    <row r="14" spans="1:14" x14ac:dyDescent="0.2">
      <c r="A14" s="48">
        <v>1998</v>
      </c>
      <c r="B14" s="64">
        <v>593</v>
      </c>
      <c r="C14" s="64">
        <v>623</v>
      </c>
      <c r="D14" s="180">
        <f t="shared" si="0"/>
        <v>1216</v>
      </c>
      <c r="E14" s="64">
        <v>1878</v>
      </c>
      <c r="F14" s="64">
        <v>193</v>
      </c>
      <c r="G14" s="180">
        <f t="shared" si="1"/>
        <v>2071</v>
      </c>
      <c r="H14" s="64">
        <v>1258</v>
      </c>
      <c r="I14" s="64">
        <v>199</v>
      </c>
      <c r="J14" s="180">
        <f t="shared" si="2"/>
        <v>1457</v>
      </c>
      <c r="K14" s="64">
        <v>5744</v>
      </c>
      <c r="L14" s="64">
        <v>290</v>
      </c>
      <c r="M14" s="180">
        <f t="shared" si="3"/>
        <v>6034</v>
      </c>
      <c r="N14" s="65">
        <f t="shared" si="4"/>
        <v>10778</v>
      </c>
    </row>
    <row r="15" spans="1:14" x14ac:dyDescent="0.2">
      <c r="A15" s="48">
        <v>1999</v>
      </c>
      <c r="B15" s="64">
        <v>622</v>
      </c>
      <c r="C15" s="64">
        <v>611</v>
      </c>
      <c r="D15" s="180">
        <f t="shared" si="0"/>
        <v>1233</v>
      </c>
      <c r="E15" s="64">
        <v>1910</v>
      </c>
      <c r="F15" s="64">
        <v>193</v>
      </c>
      <c r="G15" s="180">
        <f t="shared" si="1"/>
        <v>2103</v>
      </c>
      <c r="H15" s="64">
        <v>1187</v>
      </c>
      <c r="I15" s="64">
        <v>219</v>
      </c>
      <c r="J15" s="180">
        <f t="shared" si="2"/>
        <v>1406</v>
      </c>
      <c r="K15" s="64">
        <v>5843</v>
      </c>
      <c r="L15" s="64">
        <v>248</v>
      </c>
      <c r="M15" s="180">
        <f t="shared" si="3"/>
        <v>6091</v>
      </c>
      <c r="N15" s="65">
        <f t="shared" si="4"/>
        <v>10833</v>
      </c>
    </row>
    <row r="16" spans="1:14" x14ac:dyDescent="0.2">
      <c r="A16" s="48">
        <v>2000</v>
      </c>
      <c r="B16" s="64">
        <v>618</v>
      </c>
      <c r="C16" s="64">
        <v>603</v>
      </c>
      <c r="D16" s="180">
        <f t="shared" si="0"/>
        <v>1221</v>
      </c>
      <c r="E16" s="64">
        <v>1941</v>
      </c>
      <c r="F16" s="64">
        <v>188</v>
      </c>
      <c r="G16" s="180">
        <f t="shared" si="1"/>
        <v>2129</v>
      </c>
      <c r="H16" s="64">
        <v>1294</v>
      </c>
      <c r="I16" s="64">
        <v>244</v>
      </c>
      <c r="J16" s="180">
        <f t="shared" si="2"/>
        <v>1538</v>
      </c>
      <c r="K16" s="64">
        <v>5921</v>
      </c>
      <c r="L16" s="64">
        <v>566</v>
      </c>
      <c r="M16" s="180">
        <f t="shared" si="3"/>
        <v>6487</v>
      </c>
      <c r="N16" s="65">
        <f t="shared" si="4"/>
        <v>11375</v>
      </c>
    </row>
    <row r="17" spans="1:14" x14ac:dyDescent="0.2">
      <c r="A17" s="48">
        <v>2001</v>
      </c>
      <c r="B17" s="64">
        <v>637</v>
      </c>
      <c r="C17" s="64">
        <v>634</v>
      </c>
      <c r="D17" s="180">
        <f t="shared" si="0"/>
        <v>1271</v>
      </c>
      <c r="E17" s="64">
        <v>1962</v>
      </c>
      <c r="F17" s="64">
        <v>183</v>
      </c>
      <c r="G17" s="180">
        <f t="shared" si="1"/>
        <v>2145</v>
      </c>
      <c r="H17" s="64">
        <v>1209</v>
      </c>
      <c r="I17" s="64">
        <v>263</v>
      </c>
      <c r="J17" s="180">
        <f t="shared" si="2"/>
        <v>1472</v>
      </c>
      <c r="K17" s="64">
        <v>6012</v>
      </c>
      <c r="L17" s="64">
        <v>248</v>
      </c>
      <c r="M17" s="180">
        <f t="shared" si="3"/>
        <v>6260</v>
      </c>
      <c r="N17" s="65">
        <f t="shared" si="4"/>
        <v>11148</v>
      </c>
    </row>
    <row r="18" spans="1:14" x14ac:dyDescent="0.2">
      <c r="A18" s="48">
        <v>2002</v>
      </c>
      <c r="B18" s="64">
        <v>666</v>
      </c>
      <c r="C18" s="64">
        <v>637</v>
      </c>
      <c r="D18" s="180">
        <f t="shared" si="0"/>
        <v>1303</v>
      </c>
      <c r="E18" s="64">
        <v>1996</v>
      </c>
      <c r="F18" s="64">
        <v>174</v>
      </c>
      <c r="G18" s="180">
        <f t="shared" si="1"/>
        <v>2170</v>
      </c>
      <c r="H18" s="64">
        <v>1379</v>
      </c>
      <c r="I18" s="64">
        <v>284</v>
      </c>
      <c r="J18" s="180">
        <f t="shared" si="2"/>
        <v>1663</v>
      </c>
      <c r="K18" s="64">
        <v>6089</v>
      </c>
      <c r="L18" s="64">
        <v>274</v>
      </c>
      <c r="M18" s="180">
        <f t="shared" si="3"/>
        <v>6363</v>
      </c>
      <c r="N18" s="65">
        <f t="shared" si="4"/>
        <v>11499</v>
      </c>
    </row>
    <row r="19" spans="1:14" x14ac:dyDescent="0.2">
      <c r="A19" s="48">
        <v>2003</v>
      </c>
      <c r="B19" s="64">
        <v>698</v>
      </c>
      <c r="C19" s="64">
        <v>630</v>
      </c>
      <c r="D19" s="180">
        <f t="shared" si="0"/>
        <v>1328</v>
      </c>
      <c r="E19" s="64">
        <v>1901</v>
      </c>
      <c r="F19" s="64">
        <v>187</v>
      </c>
      <c r="G19" s="180">
        <f t="shared" si="1"/>
        <v>2088</v>
      </c>
      <c r="H19" s="64">
        <v>1510</v>
      </c>
      <c r="I19" s="64">
        <v>339</v>
      </c>
      <c r="J19" s="180">
        <f t="shared" si="2"/>
        <v>1849</v>
      </c>
      <c r="K19" s="64">
        <v>6108</v>
      </c>
      <c r="L19" s="64">
        <v>536</v>
      </c>
      <c r="M19" s="180">
        <f t="shared" si="3"/>
        <v>6644</v>
      </c>
      <c r="N19" s="65">
        <f t="shared" si="4"/>
        <v>11909</v>
      </c>
    </row>
    <row r="20" spans="1:14" x14ac:dyDescent="0.2">
      <c r="A20" s="48">
        <v>2004</v>
      </c>
      <c r="B20" s="64">
        <v>704</v>
      </c>
      <c r="C20" s="64">
        <v>637</v>
      </c>
      <c r="D20" s="180">
        <f t="shared" si="0"/>
        <v>1341</v>
      </c>
      <c r="E20" s="64">
        <v>1904</v>
      </c>
      <c r="F20" s="64">
        <v>206</v>
      </c>
      <c r="G20" s="180">
        <f t="shared" si="1"/>
        <v>2110</v>
      </c>
      <c r="H20" s="64">
        <v>1510</v>
      </c>
      <c r="I20" s="64">
        <v>390</v>
      </c>
      <c r="J20" s="180">
        <f t="shared" si="2"/>
        <v>1900</v>
      </c>
      <c r="K20" s="64">
        <v>6155</v>
      </c>
      <c r="L20" s="64">
        <v>541</v>
      </c>
      <c r="M20" s="180">
        <f t="shared" si="3"/>
        <v>6696</v>
      </c>
      <c r="N20" s="65">
        <f t="shared" si="4"/>
        <v>12047</v>
      </c>
    </row>
    <row r="21" spans="1:14" x14ac:dyDescent="0.2">
      <c r="A21" s="48">
        <v>2005</v>
      </c>
      <c r="B21" s="64">
        <v>788</v>
      </c>
      <c r="C21" s="64">
        <v>567</v>
      </c>
      <c r="D21" s="180">
        <f t="shared" si="0"/>
        <v>1355</v>
      </c>
      <c r="E21" s="64">
        <v>1980</v>
      </c>
      <c r="F21" s="64">
        <v>213</v>
      </c>
      <c r="G21" s="180">
        <f t="shared" si="1"/>
        <v>2193</v>
      </c>
      <c r="H21" s="64">
        <v>1453</v>
      </c>
      <c r="I21" s="64">
        <v>420</v>
      </c>
      <c r="J21" s="180">
        <f t="shared" si="2"/>
        <v>1873</v>
      </c>
      <c r="K21" s="64">
        <v>6357</v>
      </c>
      <c r="L21" s="64">
        <v>545</v>
      </c>
      <c r="M21" s="180">
        <f t="shared" si="3"/>
        <v>6902</v>
      </c>
      <c r="N21" s="65">
        <f t="shared" si="4"/>
        <v>12323</v>
      </c>
    </row>
    <row r="22" spans="1:14" x14ac:dyDescent="0.2">
      <c r="A22" s="48">
        <v>2006</v>
      </c>
      <c r="B22" s="64">
        <v>773</v>
      </c>
      <c r="C22" s="64">
        <v>548</v>
      </c>
      <c r="D22" s="180">
        <f t="shared" si="0"/>
        <v>1321</v>
      </c>
      <c r="E22" s="64">
        <v>2010</v>
      </c>
      <c r="F22" s="64">
        <v>232</v>
      </c>
      <c r="G22" s="180">
        <f t="shared" si="1"/>
        <v>2242</v>
      </c>
      <c r="H22" s="64">
        <v>1409</v>
      </c>
      <c r="I22" s="64">
        <v>443</v>
      </c>
      <c r="J22" s="180">
        <f t="shared" si="2"/>
        <v>1852</v>
      </c>
      <c r="K22" s="64">
        <v>6569</v>
      </c>
      <c r="L22" s="64">
        <v>651</v>
      </c>
      <c r="M22" s="180">
        <f t="shared" si="3"/>
        <v>7220</v>
      </c>
      <c r="N22" s="65">
        <f t="shared" si="4"/>
        <v>12635</v>
      </c>
    </row>
    <row r="23" spans="1:14" x14ac:dyDescent="0.2">
      <c r="A23" s="48">
        <v>2007</v>
      </c>
      <c r="B23" s="64">
        <v>802</v>
      </c>
      <c r="C23" s="64">
        <v>585</v>
      </c>
      <c r="D23" s="180">
        <f t="shared" si="0"/>
        <v>1387</v>
      </c>
      <c r="E23" s="64">
        <v>2011</v>
      </c>
      <c r="F23" s="64">
        <v>260</v>
      </c>
      <c r="G23" s="180">
        <f t="shared" si="1"/>
        <v>2271</v>
      </c>
      <c r="H23" s="64">
        <v>1427</v>
      </c>
      <c r="I23" s="64">
        <v>448</v>
      </c>
      <c r="J23" s="180">
        <f t="shared" si="2"/>
        <v>1875</v>
      </c>
      <c r="K23" s="64">
        <v>6721</v>
      </c>
      <c r="L23" s="64">
        <v>605</v>
      </c>
      <c r="M23" s="180">
        <f t="shared" si="3"/>
        <v>7326</v>
      </c>
      <c r="N23" s="65">
        <f t="shared" si="4"/>
        <v>12859</v>
      </c>
    </row>
    <row r="24" spans="1:14" x14ac:dyDescent="0.2">
      <c r="A24" s="48">
        <v>2008</v>
      </c>
      <c r="B24" s="64">
        <v>806</v>
      </c>
      <c r="C24" s="64">
        <v>614</v>
      </c>
      <c r="D24" s="180">
        <f t="shared" si="0"/>
        <v>1420</v>
      </c>
      <c r="E24" s="64">
        <v>2047</v>
      </c>
      <c r="F24" s="64">
        <v>279</v>
      </c>
      <c r="G24" s="180">
        <f t="shared" si="1"/>
        <v>2326</v>
      </c>
      <c r="H24" s="64">
        <v>1458</v>
      </c>
      <c r="I24" s="64">
        <v>451</v>
      </c>
      <c r="J24" s="180">
        <f t="shared" si="2"/>
        <v>1909</v>
      </c>
      <c r="K24" s="64">
        <v>6699</v>
      </c>
      <c r="L24" s="64">
        <v>680</v>
      </c>
      <c r="M24" s="180">
        <f t="shared" si="3"/>
        <v>7379</v>
      </c>
      <c r="N24" s="65">
        <f t="shared" si="4"/>
        <v>13034</v>
      </c>
    </row>
    <row r="25" spans="1:14" x14ac:dyDescent="0.2">
      <c r="A25" s="48">
        <v>2009</v>
      </c>
      <c r="B25" s="64">
        <v>799</v>
      </c>
      <c r="C25" s="64">
        <v>624</v>
      </c>
      <c r="D25" s="180">
        <f t="shared" si="0"/>
        <v>1423</v>
      </c>
      <c r="E25" s="64">
        <v>2063</v>
      </c>
      <c r="F25" s="64">
        <v>293</v>
      </c>
      <c r="G25" s="180">
        <f t="shared" si="1"/>
        <v>2356</v>
      </c>
      <c r="H25" s="64">
        <v>1397</v>
      </c>
      <c r="I25" s="64">
        <v>469</v>
      </c>
      <c r="J25" s="180">
        <f t="shared" si="2"/>
        <v>1866</v>
      </c>
      <c r="K25" s="64">
        <v>6784</v>
      </c>
      <c r="L25" s="64">
        <v>701</v>
      </c>
      <c r="M25" s="180">
        <f t="shared" si="3"/>
        <v>7485</v>
      </c>
      <c r="N25" s="65">
        <f t="shared" si="4"/>
        <v>13130</v>
      </c>
    </row>
    <row r="26" spans="1:14" x14ac:dyDescent="0.2">
      <c r="A26" s="48">
        <v>2010</v>
      </c>
      <c r="B26" s="64">
        <v>854</v>
      </c>
      <c r="C26" s="64">
        <v>597</v>
      </c>
      <c r="D26" s="180">
        <f t="shared" si="0"/>
        <v>1451</v>
      </c>
      <c r="E26" s="64">
        <v>2073</v>
      </c>
      <c r="F26" s="64">
        <v>312</v>
      </c>
      <c r="G26" s="180">
        <f t="shared" si="1"/>
        <v>2385</v>
      </c>
      <c r="H26" s="64">
        <v>1345</v>
      </c>
      <c r="I26" s="64">
        <v>470</v>
      </c>
      <c r="J26" s="180">
        <f t="shared" si="2"/>
        <v>1815</v>
      </c>
      <c r="K26" s="64">
        <v>6875</v>
      </c>
      <c r="L26" s="64">
        <v>664</v>
      </c>
      <c r="M26" s="180">
        <f t="shared" si="3"/>
        <v>7539</v>
      </c>
      <c r="N26" s="65">
        <f t="shared" si="4"/>
        <v>13190</v>
      </c>
    </row>
    <row r="27" spans="1:14" x14ac:dyDescent="0.2">
      <c r="A27" s="48">
        <v>2011</v>
      </c>
      <c r="B27" s="64">
        <v>859</v>
      </c>
      <c r="C27" s="64">
        <v>598</v>
      </c>
      <c r="D27" s="180">
        <f t="shared" si="0"/>
        <v>1457</v>
      </c>
      <c r="E27" s="64">
        <v>2091</v>
      </c>
      <c r="F27" s="64">
        <v>315</v>
      </c>
      <c r="G27" s="180">
        <f t="shared" si="1"/>
        <v>2406</v>
      </c>
      <c r="H27" s="64">
        <v>1374</v>
      </c>
      <c r="I27" s="64">
        <v>494</v>
      </c>
      <c r="J27" s="180">
        <f t="shared" si="2"/>
        <v>1868</v>
      </c>
      <c r="K27" s="64">
        <v>6889</v>
      </c>
      <c r="L27" s="64">
        <v>577</v>
      </c>
      <c r="M27" s="180">
        <f t="shared" si="3"/>
        <v>7466</v>
      </c>
      <c r="N27" s="65">
        <f t="shared" si="4"/>
        <v>13197</v>
      </c>
    </row>
    <row r="28" spans="1:14" x14ac:dyDescent="0.2">
      <c r="A28" s="48">
        <v>2012</v>
      </c>
      <c r="B28" s="64">
        <v>857</v>
      </c>
      <c r="C28" s="64">
        <v>620</v>
      </c>
      <c r="D28" s="180">
        <f t="shared" si="0"/>
        <v>1477</v>
      </c>
      <c r="E28" s="64">
        <v>2114</v>
      </c>
      <c r="F28" s="64">
        <v>328</v>
      </c>
      <c r="G28" s="180">
        <f t="shared" si="1"/>
        <v>2442</v>
      </c>
      <c r="H28" s="64">
        <v>1376</v>
      </c>
      <c r="I28" s="64">
        <v>461</v>
      </c>
      <c r="J28" s="180">
        <f t="shared" si="2"/>
        <v>1837</v>
      </c>
      <c r="K28" s="64">
        <v>6773</v>
      </c>
      <c r="L28" s="64">
        <v>674</v>
      </c>
      <c r="M28" s="180">
        <f t="shared" si="3"/>
        <v>7447</v>
      </c>
      <c r="N28" s="65">
        <f t="shared" si="4"/>
        <v>13203</v>
      </c>
    </row>
    <row r="29" spans="1:14" x14ac:dyDescent="0.2">
      <c r="A29" s="48">
        <v>2013</v>
      </c>
      <c r="B29" s="64">
        <v>884</v>
      </c>
      <c r="C29" s="64">
        <v>605</v>
      </c>
      <c r="D29" s="180">
        <f t="shared" si="0"/>
        <v>1489</v>
      </c>
      <c r="E29" s="64">
        <v>2200</v>
      </c>
      <c r="F29" s="64">
        <v>354</v>
      </c>
      <c r="G29" s="180">
        <f t="shared" si="1"/>
        <v>2554</v>
      </c>
      <c r="H29" s="64">
        <v>1349</v>
      </c>
      <c r="I29" s="64">
        <v>436</v>
      </c>
      <c r="J29" s="180">
        <f t="shared" si="2"/>
        <v>1785</v>
      </c>
      <c r="K29" s="64">
        <v>6925</v>
      </c>
      <c r="L29" s="64">
        <v>516</v>
      </c>
      <c r="M29" s="180">
        <f t="shared" si="3"/>
        <v>7441</v>
      </c>
      <c r="N29" s="65">
        <f t="shared" si="4"/>
        <v>13269</v>
      </c>
    </row>
    <row r="30" spans="1:14" x14ac:dyDescent="0.2">
      <c r="A30" s="48">
        <v>2014</v>
      </c>
      <c r="B30" s="64">
        <v>864</v>
      </c>
      <c r="C30" s="64">
        <v>575</v>
      </c>
      <c r="D30" s="180">
        <f t="shared" si="0"/>
        <v>1439</v>
      </c>
      <c r="E30" s="64">
        <v>2229</v>
      </c>
      <c r="F30" s="64">
        <v>361</v>
      </c>
      <c r="G30" s="180">
        <f t="shared" si="1"/>
        <v>2590</v>
      </c>
      <c r="H30" s="64">
        <v>1323</v>
      </c>
      <c r="I30" s="64">
        <v>435</v>
      </c>
      <c r="J30" s="180">
        <f t="shared" si="2"/>
        <v>1758</v>
      </c>
      <c r="K30" s="64">
        <v>7114</v>
      </c>
      <c r="L30" s="64">
        <v>349</v>
      </c>
      <c r="M30" s="180">
        <f t="shared" si="3"/>
        <v>7463</v>
      </c>
      <c r="N30" s="65">
        <f t="shared" si="4"/>
        <v>13250</v>
      </c>
    </row>
    <row r="31" spans="1:14" x14ac:dyDescent="0.2">
      <c r="A31" s="48">
        <v>2015</v>
      </c>
      <c r="B31" s="64">
        <v>813</v>
      </c>
      <c r="C31" s="64">
        <v>533</v>
      </c>
      <c r="D31" s="180">
        <f t="shared" si="0"/>
        <v>1346</v>
      </c>
      <c r="E31" s="64">
        <v>2251</v>
      </c>
      <c r="F31" s="64">
        <v>344</v>
      </c>
      <c r="G31" s="180">
        <f t="shared" si="1"/>
        <v>2595</v>
      </c>
      <c r="H31" s="64">
        <v>1313</v>
      </c>
      <c r="I31" s="64">
        <v>442</v>
      </c>
      <c r="J31" s="180">
        <f t="shared" si="2"/>
        <v>1755</v>
      </c>
      <c r="K31" s="64">
        <v>7143</v>
      </c>
      <c r="L31" s="64">
        <v>441</v>
      </c>
      <c r="M31" s="180">
        <f t="shared" si="3"/>
        <v>7584</v>
      </c>
      <c r="N31" s="65">
        <f t="shared" si="4"/>
        <v>13280</v>
      </c>
    </row>
    <row r="32" spans="1:14" x14ac:dyDescent="0.2">
      <c r="A32" s="48">
        <v>2016</v>
      </c>
      <c r="B32" s="64">
        <v>766</v>
      </c>
      <c r="C32" s="64">
        <v>535</v>
      </c>
      <c r="D32" s="180">
        <f t="shared" si="0"/>
        <v>1301</v>
      </c>
      <c r="E32" s="64">
        <v>2280</v>
      </c>
      <c r="F32" s="64">
        <v>340</v>
      </c>
      <c r="G32" s="180">
        <f t="shared" si="1"/>
        <v>2620</v>
      </c>
      <c r="H32" s="64">
        <v>1380</v>
      </c>
      <c r="I32" s="64">
        <v>454</v>
      </c>
      <c r="J32" s="180">
        <f t="shared" si="2"/>
        <v>1834</v>
      </c>
      <c r="K32" s="64">
        <v>7051</v>
      </c>
      <c r="L32" s="64">
        <v>227</v>
      </c>
      <c r="M32" s="180">
        <f t="shared" si="3"/>
        <v>7278</v>
      </c>
      <c r="N32" s="65">
        <f t="shared" si="4"/>
        <v>13033</v>
      </c>
    </row>
    <row r="33" spans="1:14" x14ac:dyDescent="0.2">
      <c r="A33" s="48">
        <v>2017</v>
      </c>
      <c r="B33" s="64">
        <v>724</v>
      </c>
      <c r="C33" s="64">
        <v>535</v>
      </c>
      <c r="D33" s="180">
        <f t="shared" si="0"/>
        <v>1259</v>
      </c>
      <c r="E33" s="64">
        <v>2274</v>
      </c>
      <c r="F33" s="64">
        <v>337</v>
      </c>
      <c r="G33" s="180">
        <f t="shared" si="1"/>
        <v>2611</v>
      </c>
      <c r="H33" s="64">
        <v>1432</v>
      </c>
      <c r="I33" s="64">
        <v>436</v>
      </c>
      <c r="J33" s="180">
        <f t="shared" si="2"/>
        <v>1868</v>
      </c>
      <c r="K33" s="64">
        <v>7151</v>
      </c>
      <c r="L33" s="64">
        <v>517</v>
      </c>
      <c r="M33" s="180">
        <f t="shared" si="3"/>
        <v>7668</v>
      </c>
      <c r="N33" s="65">
        <f t="shared" si="4"/>
        <v>13406</v>
      </c>
    </row>
    <row r="34" spans="1:14" x14ac:dyDescent="0.2">
      <c r="A34" s="54" t="s">
        <v>1155</v>
      </c>
      <c r="B34" s="64">
        <v>755</v>
      </c>
      <c r="C34" s="64">
        <v>511</v>
      </c>
      <c r="D34" s="180">
        <f t="shared" si="0"/>
        <v>1266</v>
      </c>
      <c r="E34" s="64">
        <v>2199</v>
      </c>
      <c r="F34" s="64">
        <v>340</v>
      </c>
      <c r="G34" s="180">
        <f t="shared" si="1"/>
        <v>2539</v>
      </c>
      <c r="H34" s="64">
        <v>1475</v>
      </c>
      <c r="I34" s="64">
        <v>469</v>
      </c>
      <c r="J34" s="180">
        <f t="shared" si="2"/>
        <v>1944</v>
      </c>
      <c r="K34" s="64">
        <v>7236</v>
      </c>
      <c r="L34" s="64">
        <v>476</v>
      </c>
      <c r="M34" s="180">
        <f t="shared" si="3"/>
        <v>7712</v>
      </c>
      <c r="N34" s="65">
        <f t="shared" si="4"/>
        <v>13461</v>
      </c>
    </row>
    <row r="35" spans="1:14" ht="12" customHeight="1" x14ac:dyDescent="0.2">
      <c r="A35" s="181" t="s">
        <v>1204</v>
      </c>
      <c r="B35" s="251">
        <v>735</v>
      </c>
      <c r="C35" s="251">
        <v>501</v>
      </c>
      <c r="D35" s="180">
        <f t="shared" si="0"/>
        <v>1236</v>
      </c>
      <c r="E35" s="251">
        <v>2128</v>
      </c>
      <c r="F35" s="251">
        <v>338</v>
      </c>
      <c r="G35" s="180">
        <f t="shared" si="1"/>
        <v>2466</v>
      </c>
      <c r="H35" s="251">
        <v>1529</v>
      </c>
      <c r="I35" s="251">
        <v>518</v>
      </c>
      <c r="J35" s="180">
        <f t="shared" si="2"/>
        <v>2047</v>
      </c>
      <c r="K35" s="251">
        <v>7119</v>
      </c>
      <c r="L35" s="251">
        <v>439</v>
      </c>
      <c r="M35" s="180">
        <f t="shared" si="3"/>
        <v>7558</v>
      </c>
      <c r="N35" s="65">
        <f t="shared" si="4"/>
        <v>13307</v>
      </c>
    </row>
    <row r="36" spans="1:14" ht="12" customHeight="1" x14ac:dyDescent="0.2">
      <c r="A36" s="181" t="s">
        <v>1378</v>
      </c>
      <c r="B36" s="251">
        <v>713</v>
      </c>
      <c r="C36" s="251">
        <v>474</v>
      </c>
      <c r="D36" s="180">
        <f t="shared" si="0"/>
        <v>1187</v>
      </c>
      <c r="E36" s="251">
        <v>2071</v>
      </c>
      <c r="F36" s="251">
        <v>338</v>
      </c>
      <c r="G36" s="180">
        <f t="shared" si="1"/>
        <v>2409</v>
      </c>
      <c r="H36" s="251">
        <v>1506</v>
      </c>
      <c r="I36" s="251">
        <v>557</v>
      </c>
      <c r="J36" s="180">
        <f t="shared" si="2"/>
        <v>2063</v>
      </c>
      <c r="K36" s="251">
        <v>7102</v>
      </c>
      <c r="L36" s="251">
        <v>368</v>
      </c>
      <c r="M36" s="180">
        <f t="shared" si="3"/>
        <v>7470</v>
      </c>
      <c r="N36" s="65">
        <f t="shared" si="4"/>
        <v>13129</v>
      </c>
    </row>
    <row r="37" spans="1:14" x14ac:dyDescent="0.2">
      <c r="A37" s="122" t="s">
        <v>1152</v>
      </c>
      <c r="N37" s="13"/>
    </row>
    <row r="38" spans="1:14" x14ac:dyDescent="0.2">
      <c r="E38" s="392"/>
      <c r="F38" s="392"/>
    </row>
    <row r="39" spans="1:14" x14ac:dyDescent="0.2">
      <c r="B39" s="75"/>
      <c r="C39" s="75"/>
      <c r="D39" s="75"/>
    </row>
  </sheetData>
  <mergeCells count="7">
    <mergeCell ref="A3:A5"/>
    <mergeCell ref="B3:N3"/>
    <mergeCell ref="B4:D4"/>
    <mergeCell ref="E4:G4"/>
    <mergeCell ref="H4:J4"/>
    <mergeCell ref="K4:M4"/>
    <mergeCell ref="N4:N5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K35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32" style="22" customWidth="1"/>
    <col min="2" max="5" width="8.85546875" style="22" customWidth="1"/>
    <col min="6" max="16384" width="9.140625" style="22"/>
  </cols>
  <sheetData>
    <row r="1" spans="1:7" ht="27.75" customHeight="1" x14ac:dyDescent="0.25">
      <c r="A1" s="1028" t="s">
        <v>1849</v>
      </c>
      <c r="B1" s="1028"/>
      <c r="C1" s="1028"/>
      <c r="D1" s="1028"/>
      <c r="E1" s="1028"/>
      <c r="F1" s="1028"/>
      <c r="G1" s="1028"/>
    </row>
    <row r="2" spans="1:7" ht="11.25" customHeight="1" x14ac:dyDescent="0.25">
      <c r="A2" s="843"/>
      <c r="B2" s="843"/>
      <c r="C2" s="843"/>
      <c r="D2" s="843"/>
      <c r="E2" s="843"/>
    </row>
    <row r="3" spans="1:7" s="845" customFormat="1" ht="28.5" customHeight="1" x14ac:dyDescent="0.2">
      <c r="A3" s="842" t="s">
        <v>151</v>
      </c>
      <c r="B3" s="985" t="s">
        <v>384</v>
      </c>
      <c r="C3" s="985"/>
      <c r="D3" s="985" t="s">
        <v>385</v>
      </c>
      <c r="E3" s="985"/>
      <c r="F3" s="985" t="s">
        <v>390</v>
      </c>
      <c r="G3" s="985"/>
    </row>
    <row r="4" spans="1:7" s="845" customFormat="1" ht="19.5" customHeight="1" x14ac:dyDescent="0.2">
      <c r="A4" s="842"/>
      <c r="B4" s="842" t="s">
        <v>848</v>
      </c>
      <c r="C4" s="842" t="s">
        <v>2</v>
      </c>
      <c r="D4" s="842" t="s">
        <v>848</v>
      </c>
      <c r="E4" s="842" t="s">
        <v>2</v>
      </c>
      <c r="F4" s="842" t="s">
        <v>848</v>
      </c>
      <c r="G4" s="842" t="s">
        <v>2</v>
      </c>
    </row>
    <row r="5" spans="1:7" s="845" customFormat="1" ht="19.5" customHeight="1" x14ac:dyDescent="0.2">
      <c r="A5" s="985" t="s">
        <v>1158</v>
      </c>
      <c r="B5" s="985"/>
      <c r="C5" s="985"/>
      <c r="D5" s="985"/>
      <c r="E5" s="985"/>
      <c r="F5" s="985"/>
      <c r="G5" s="985"/>
    </row>
    <row r="6" spans="1:7" x14ac:dyDescent="0.2">
      <c r="A6" s="51" t="s">
        <v>391</v>
      </c>
      <c r="B6" s="53">
        <v>3</v>
      </c>
      <c r="C6" s="53">
        <v>319</v>
      </c>
      <c r="D6" s="53">
        <v>3</v>
      </c>
      <c r="E6" s="53">
        <v>535</v>
      </c>
      <c r="F6" s="53">
        <v>1</v>
      </c>
      <c r="G6" s="53">
        <v>394</v>
      </c>
    </row>
    <row r="7" spans="1:7" x14ac:dyDescent="0.2">
      <c r="A7" s="48" t="s">
        <v>129</v>
      </c>
      <c r="B7" s="54">
        <v>4</v>
      </c>
      <c r="C7" s="54">
        <v>398</v>
      </c>
      <c r="D7" s="54">
        <v>5</v>
      </c>
      <c r="E7" s="54">
        <v>894</v>
      </c>
      <c r="F7" s="54">
        <v>3</v>
      </c>
      <c r="G7" s="54">
        <v>666</v>
      </c>
    </row>
    <row r="8" spans="1:7" x14ac:dyDescent="0.2">
      <c r="A8" s="48" t="s">
        <v>131</v>
      </c>
      <c r="B8" s="54">
        <v>2</v>
      </c>
      <c r="C8" s="54">
        <v>203</v>
      </c>
      <c r="D8" s="54">
        <v>2</v>
      </c>
      <c r="E8" s="54">
        <v>563</v>
      </c>
      <c r="F8" s="54">
        <v>1</v>
      </c>
      <c r="G8" s="54">
        <v>465</v>
      </c>
    </row>
    <row r="9" spans="1:7" x14ac:dyDescent="0.2">
      <c r="A9" s="48" t="s">
        <v>130</v>
      </c>
      <c r="B9" s="54">
        <v>4</v>
      </c>
      <c r="C9" s="54">
        <v>339</v>
      </c>
      <c r="D9" s="54">
        <v>4</v>
      </c>
      <c r="E9" s="54">
        <v>619</v>
      </c>
      <c r="F9" s="54">
        <v>1</v>
      </c>
      <c r="G9" s="54">
        <v>343</v>
      </c>
    </row>
    <row r="10" spans="1:7" x14ac:dyDescent="0.2">
      <c r="A10" s="230" t="s">
        <v>46</v>
      </c>
      <c r="B10" s="55">
        <v>13</v>
      </c>
      <c r="C10" s="65">
        <v>1259</v>
      </c>
      <c r="D10" s="55">
        <v>14</v>
      </c>
      <c r="E10" s="65">
        <v>2611</v>
      </c>
      <c r="F10" s="55">
        <v>6</v>
      </c>
      <c r="G10" s="65">
        <v>1868</v>
      </c>
    </row>
    <row r="11" spans="1:7" s="845" customFormat="1" ht="19.5" customHeight="1" x14ac:dyDescent="0.2">
      <c r="A11" s="985" t="s">
        <v>1157</v>
      </c>
      <c r="B11" s="985"/>
      <c r="C11" s="985"/>
      <c r="D11" s="985"/>
      <c r="E11" s="985"/>
      <c r="F11" s="985"/>
      <c r="G11" s="985"/>
    </row>
    <row r="12" spans="1:7" x14ac:dyDescent="0.2">
      <c r="A12" s="51" t="s">
        <v>391</v>
      </c>
      <c r="B12" s="53">
        <v>3</v>
      </c>
      <c r="C12" s="565">
        <f>210+120</f>
        <v>330</v>
      </c>
      <c r="D12" s="565">
        <v>3</v>
      </c>
      <c r="E12" s="565">
        <f>519</f>
        <v>519</v>
      </c>
      <c r="F12" s="71">
        <v>1</v>
      </c>
      <c r="G12" s="565">
        <v>409</v>
      </c>
    </row>
    <row r="13" spans="1:7" x14ac:dyDescent="0.2">
      <c r="A13" s="48" t="s">
        <v>129</v>
      </c>
      <c r="B13" s="54">
        <v>4</v>
      </c>
      <c r="C13" s="566">
        <f>176+133+87</f>
        <v>396</v>
      </c>
      <c r="D13" s="566">
        <v>5</v>
      </c>
      <c r="E13" s="566">
        <f>528+171+169</f>
        <v>868</v>
      </c>
      <c r="F13" s="566">
        <v>3</v>
      </c>
      <c r="G13" s="566">
        <f>260+283+186</f>
        <v>729</v>
      </c>
    </row>
    <row r="14" spans="1:7" x14ac:dyDescent="0.2">
      <c r="A14" s="48" t="s">
        <v>131</v>
      </c>
      <c r="B14" s="54">
        <v>2</v>
      </c>
      <c r="C14" s="566">
        <f>134+75</f>
        <v>209</v>
      </c>
      <c r="D14" s="566">
        <v>2</v>
      </c>
      <c r="E14" s="566">
        <v>554</v>
      </c>
      <c r="F14" s="566">
        <v>1</v>
      </c>
      <c r="G14" s="566">
        <v>475</v>
      </c>
    </row>
    <row r="15" spans="1:7" x14ac:dyDescent="0.2">
      <c r="A15" s="48" t="s">
        <v>130</v>
      </c>
      <c r="B15" s="54">
        <v>4</v>
      </c>
      <c r="C15" s="566">
        <f>235+96</f>
        <v>331</v>
      </c>
      <c r="D15" s="566">
        <v>4</v>
      </c>
      <c r="E15" s="566">
        <v>598</v>
      </c>
      <c r="F15" s="566">
        <v>1</v>
      </c>
      <c r="G15" s="566">
        <v>331</v>
      </c>
    </row>
    <row r="16" spans="1:7" ht="13.5" customHeight="1" x14ac:dyDescent="0.2">
      <c r="A16" s="230" t="s">
        <v>46</v>
      </c>
      <c r="B16" s="65">
        <f t="shared" ref="B16:G16" si="0">SUM(B12:B15)</f>
        <v>13</v>
      </c>
      <c r="C16" s="65">
        <f t="shared" si="0"/>
        <v>1266</v>
      </c>
      <c r="D16" s="65">
        <f t="shared" si="0"/>
        <v>14</v>
      </c>
      <c r="E16" s="65">
        <f t="shared" si="0"/>
        <v>2539</v>
      </c>
      <c r="F16" s="65">
        <f t="shared" si="0"/>
        <v>6</v>
      </c>
      <c r="G16" s="65">
        <f t="shared" si="0"/>
        <v>1944</v>
      </c>
    </row>
    <row r="17" spans="1:7" s="845" customFormat="1" ht="19.5" customHeight="1" x14ac:dyDescent="0.2">
      <c r="A17" s="985" t="s">
        <v>1156</v>
      </c>
      <c r="B17" s="985"/>
      <c r="C17" s="985"/>
      <c r="D17" s="985"/>
      <c r="E17" s="985"/>
      <c r="F17" s="985"/>
      <c r="G17" s="985"/>
    </row>
    <row r="18" spans="1:7" x14ac:dyDescent="0.2">
      <c r="A18" s="51" t="s">
        <v>391</v>
      </c>
      <c r="B18" s="53">
        <v>3</v>
      </c>
      <c r="C18" s="565">
        <f>201+132</f>
        <v>333</v>
      </c>
      <c r="D18" s="565">
        <v>3</v>
      </c>
      <c r="E18" s="565">
        <v>506</v>
      </c>
      <c r="F18" s="71">
        <v>1</v>
      </c>
      <c r="G18" s="565">
        <v>411</v>
      </c>
    </row>
    <row r="19" spans="1:7" x14ac:dyDescent="0.2">
      <c r="A19" s="48" t="s">
        <v>129</v>
      </c>
      <c r="B19" s="54">
        <v>4</v>
      </c>
      <c r="C19" s="566">
        <f>175+130+87</f>
        <v>392</v>
      </c>
      <c r="D19" s="566">
        <v>5</v>
      </c>
      <c r="E19" s="566">
        <f>484+338</f>
        <v>822</v>
      </c>
      <c r="F19" s="566">
        <v>3</v>
      </c>
      <c r="G19" s="566">
        <f>329+189+265</f>
        <v>783</v>
      </c>
    </row>
    <row r="20" spans="1:7" x14ac:dyDescent="0.2">
      <c r="A20" s="48" t="s">
        <v>131</v>
      </c>
      <c r="B20" s="54">
        <v>2</v>
      </c>
      <c r="C20" s="566">
        <f>124+74</f>
        <v>198</v>
      </c>
      <c r="D20" s="566">
        <v>2</v>
      </c>
      <c r="E20" s="566">
        <v>540</v>
      </c>
      <c r="F20" s="566">
        <v>1</v>
      </c>
      <c r="G20" s="566">
        <v>448</v>
      </c>
    </row>
    <row r="21" spans="1:7" x14ac:dyDescent="0.2">
      <c r="A21" s="48" t="s">
        <v>130</v>
      </c>
      <c r="B21" s="54">
        <v>4</v>
      </c>
      <c r="C21" s="566">
        <f>235+78</f>
        <v>313</v>
      </c>
      <c r="D21" s="566">
        <v>4</v>
      </c>
      <c r="E21" s="566">
        <v>598</v>
      </c>
      <c r="F21" s="566">
        <v>1</v>
      </c>
      <c r="G21" s="566">
        <v>405</v>
      </c>
    </row>
    <row r="22" spans="1:7" x14ac:dyDescent="0.2">
      <c r="A22" s="230" t="s">
        <v>46</v>
      </c>
      <c r="B22" s="65">
        <f t="shared" ref="B22:G22" si="1">SUM(B18:B21)</f>
        <v>13</v>
      </c>
      <c r="C22" s="65">
        <f t="shared" si="1"/>
        <v>1236</v>
      </c>
      <c r="D22" s="65">
        <f t="shared" si="1"/>
        <v>14</v>
      </c>
      <c r="E22" s="65">
        <f t="shared" si="1"/>
        <v>2466</v>
      </c>
      <c r="F22" s="65">
        <f t="shared" si="1"/>
        <v>6</v>
      </c>
      <c r="G22" s="65">
        <f t="shared" si="1"/>
        <v>2047</v>
      </c>
    </row>
    <row r="23" spans="1:7" s="845" customFormat="1" ht="19.5" customHeight="1" x14ac:dyDescent="0.2">
      <c r="A23" s="985" t="s">
        <v>1374</v>
      </c>
      <c r="B23" s="985"/>
      <c r="C23" s="985"/>
      <c r="D23" s="985"/>
      <c r="E23" s="985"/>
      <c r="F23" s="985"/>
      <c r="G23" s="985"/>
    </row>
    <row r="24" spans="1:7" ht="13.5" customHeight="1" x14ac:dyDescent="0.2">
      <c r="A24" s="51" t="s">
        <v>391</v>
      </c>
      <c r="B24" s="53">
        <v>3</v>
      </c>
      <c r="C24" s="565">
        <f>199+123</f>
        <v>322</v>
      </c>
      <c r="D24" s="565">
        <v>3</v>
      </c>
      <c r="E24" s="565">
        <v>502</v>
      </c>
      <c r="F24" s="71">
        <v>1</v>
      </c>
      <c r="G24" s="565">
        <v>403</v>
      </c>
    </row>
    <row r="25" spans="1:7" x14ac:dyDescent="0.2">
      <c r="A25" s="48" t="s">
        <v>129</v>
      </c>
      <c r="B25" s="54">
        <v>4</v>
      </c>
      <c r="C25" s="566">
        <f>172+78+120</f>
        <v>370</v>
      </c>
      <c r="D25" s="566">
        <v>5</v>
      </c>
      <c r="E25" s="566">
        <f>491+338</f>
        <v>829</v>
      </c>
      <c r="F25" s="566">
        <v>3</v>
      </c>
      <c r="G25" s="566">
        <f>261+557</f>
        <v>818</v>
      </c>
    </row>
    <row r="26" spans="1:7" x14ac:dyDescent="0.2">
      <c r="A26" s="48" t="s">
        <v>131</v>
      </c>
      <c r="B26" s="54">
        <v>2</v>
      </c>
      <c r="C26" s="566">
        <f>109+80</f>
        <v>189</v>
      </c>
      <c r="D26" s="566">
        <v>2</v>
      </c>
      <c r="E26" s="566">
        <v>541</v>
      </c>
      <c r="F26" s="566">
        <v>1</v>
      </c>
      <c r="G26" s="566">
        <v>464</v>
      </c>
    </row>
    <row r="27" spans="1:7" x14ac:dyDescent="0.2">
      <c r="A27" s="48" t="s">
        <v>130</v>
      </c>
      <c r="B27" s="54">
        <v>4</v>
      </c>
      <c r="C27" s="566">
        <f>233+73</f>
        <v>306</v>
      </c>
      <c r="D27" s="566">
        <v>4</v>
      </c>
      <c r="E27" s="566">
        <v>537</v>
      </c>
      <c r="F27" s="566">
        <v>1</v>
      </c>
      <c r="G27" s="566">
        <v>378</v>
      </c>
    </row>
    <row r="28" spans="1:7" x14ac:dyDescent="0.2">
      <c r="A28" s="230" t="s">
        <v>46</v>
      </c>
      <c r="B28" s="65">
        <f t="shared" ref="B28" si="2">SUM(B24:B27)</f>
        <v>13</v>
      </c>
      <c r="C28" s="65">
        <f>SUM(C24:C27)</f>
        <v>1187</v>
      </c>
      <c r="D28" s="65">
        <f t="shared" ref="D28" si="3">SUM(D24:D27)</f>
        <v>14</v>
      </c>
      <c r="E28" s="65">
        <f>SUM(E24:E27)</f>
        <v>2409</v>
      </c>
      <c r="F28" s="65">
        <f t="shared" ref="F28" si="4">SUM(F24:F27)</f>
        <v>6</v>
      </c>
      <c r="G28" s="65">
        <f>SUM(G24:G27)</f>
        <v>2063</v>
      </c>
    </row>
    <row r="35" spans="8:11" ht="15" x14ac:dyDescent="0.25">
      <c r="H35" s="1067"/>
      <c r="I35" s="1067"/>
      <c r="J35" s="1067"/>
      <c r="K35" s="1067"/>
    </row>
  </sheetData>
  <mergeCells count="9">
    <mergeCell ref="H35:K35"/>
    <mergeCell ref="A1:G1"/>
    <mergeCell ref="B3:C3"/>
    <mergeCell ref="D3:E3"/>
    <mergeCell ref="F3:G3"/>
    <mergeCell ref="A5:G5"/>
    <mergeCell ref="A11:G11"/>
    <mergeCell ref="A17:G17"/>
    <mergeCell ref="A23:G23"/>
  </mergeCell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38"/>
  <sheetViews>
    <sheetView workbookViewId="0">
      <selection activeCell="A20" sqref="A20:G20"/>
    </sheetView>
  </sheetViews>
  <sheetFormatPr defaultRowHeight="12.75" x14ac:dyDescent="0.2"/>
  <cols>
    <col min="1" max="2" width="20.5703125" customWidth="1"/>
    <col min="3" max="4" width="9.140625" style="340" customWidth="1"/>
    <col min="5" max="5" width="9.140625" style="196" customWidth="1"/>
  </cols>
  <sheetData>
    <row r="1" spans="1:6" s="22" customFormat="1" ht="15" customHeight="1" x14ac:dyDescent="0.25">
      <c r="A1" s="119" t="s">
        <v>1771</v>
      </c>
      <c r="B1" s="119"/>
      <c r="C1" s="383"/>
      <c r="D1" s="383"/>
    </row>
    <row r="2" spans="1:6" s="22" customFormat="1" x14ac:dyDescent="0.2">
      <c r="C2" s="13"/>
      <c r="D2" s="13"/>
    </row>
    <row r="3" spans="1:6" s="139" customFormat="1" ht="33.75" customHeight="1" x14ac:dyDescent="0.2">
      <c r="A3" s="384" t="s">
        <v>392</v>
      </c>
      <c r="B3" s="384" t="s">
        <v>1161</v>
      </c>
      <c r="C3" s="384" t="s">
        <v>1158</v>
      </c>
      <c r="D3" s="384" t="s">
        <v>1157</v>
      </c>
      <c r="E3" s="384" t="s">
        <v>1156</v>
      </c>
      <c r="F3" s="622" t="s">
        <v>1374</v>
      </c>
    </row>
    <row r="4" spans="1:6" s="22" customFormat="1" ht="14.25" customHeight="1" x14ac:dyDescent="0.2">
      <c r="A4" s="388" t="s">
        <v>771</v>
      </c>
      <c r="B4" s="217" t="s">
        <v>395</v>
      </c>
      <c r="C4" s="54">
        <v>113</v>
      </c>
      <c r="D4" s="60">
        <v>111</v>
      </c>
      <c r="E4" s="60">
        <v>109</v>
      </c>
      <c r="F4" s="60">
        <v>100</v>
      </c>
    </row>
    <row r="5" spans="1:6" s="22" customFormat="1" ht="14.25" customHeight="1" x14ac:dyDescent="0.2">
      <c r="A5" s="388" t="s">
        <v>1159</v>
      </c>
      <c r="B5" s="217" t="s">
        <v>395</v>
      </c>
      <c r="C5" s="54">
        <v>64</v>
      </c>
      <c r="D5" s="60">
        <v>65</v>
      </c>
      <c r="E5" s="60">
        <v>66</v>
      </c>
      <c r="F5" s="60">
        <v>72</v>
      </c>
    </row>
    <row r="6" spans="1:6" s="22" customFormat="1" ht="14.25" customHeight="1" x14ac:dyDescent="0.2">
      <c r="A6" s="388" t="s">
        <v>876</v>
      </c>
      <c r="B6" s="217" t="s">
        <v>395</v>
      </c>
      <c r="C6" s="54">
        <v>59</v>
      </c>
      <c r="D6" s="60">
        <v>67</v>
      </c>
      <c r="E6" s="60">
        <v>61</v>
      </c>
      <c r="F6" s="60">
        <v>59</v>
      </c>
    </row>
    <row r="7" spans="1:6" s="22" customFormat="1" ht="14.25" customHeight="1" x14ac:dyDescent="0.2">
      <c r="A7" s="388" t="s">
        <v>760</v>
      </c>
      <c r="B7" s="217" t="s">
        <v>395</v>
      </c>
      <c r="C7" s="54">
        <v>132</v>
      </c>
      <c r="D7" s="60">
        <v>143</v>
      </c>
      <c r="E7" s="60">
        <v>140</v>
      </c>
      <c r="F7" s="60">
        <v>140</v>
      </c>
    </row>
    <row r="8" spans="1:6" s="22" customFormat="1" ht="14.25" customHeight="1" x14ac:dyDescent="0.2">
      <c r="A8" s="388" t="s">
        <v>877</v>
      </c>
      <c r="B8" s="217" t="s">
        <v>395</v>
      </c>
      <c r="C8" s="54">
        <v>120</v>
      </c>
      <c r="D8" s="60">
        <v>134</v>
      </c>
      <c r="E8" s="60">
        <v>124</v>
      </c>
      <c r="F8" s="60">
        <v>109</v>
      </c>
    </row>
    <row r="9" spans="1:6" s="22" customFormat="1" ht="14.25" customHeight="1" x14ac:dyDescent="0.2">
      <c r="A9" s="388" t="s">
        <v>767</v>
      </c>
      <c r="B9" s="217" t="s">
        <v>395</v>
      </c>
      <c r="C9" s="54">
        <v>52</v>
      </c>
      <c r="D9" s="60">
        <v>57</v>
      </c>
      <c r="E9" s="60">
        <v>65</v>
      </c>
      <c r="F9" s="60">
        <v>67</v>
      </c>
    </row>
    <row r="10" spans="1:6" s="22" customFormat="1" ht="14.25" customHeight="1" x14ac:dyDescent="0.2">
      <c r="A10" s="388" t="s">
        <v>795</v>
      </c>
      <c r="B10" s="217" t="s">
        <v>395</v>
      </c>
      <c r="C10" s="54">
        <v>68</v>
      </c>
      <c r="D10" s="60">
        <v>69</v>
      </c>
      <c r="E10" s="60">
        <v>61</v>
      </c>
      <c r="F10" s="60">
        <v>56</v>
      </c>
    </row>
    <row r="11" spans="1:6" s="22" customFormat="1" ht="14.25" customHeight="1" x14ac:dyDescent="0.2">
      <c r="A11" s="388" t="s">
        <v>763</v>
      </c>
      <c r="B11" s="217" t="s">
        <v>395</v>
      </c>
      <c r="C11" s="54">
        <v>116</v>
      </c>
      <c r="D11" s="60">
        <v>109</v>
      </c>
      <c r="E11" s="60">
        <v>109</v>
      </c>
      <c r="F11" s="60">
        <v>110</v>
      </c>
    </row>
    <row r="12" spans="1:6" s="28" customFormat="1" ht="14.25" customHeight="1" x14ac:dyDescent="0.2">
      <c r="A12" s="217" t="s">
        <v>880</v>
      </c>
      <c r="B12" s="217" t="s">
        <v>837</v>
      </c>
      <c r="C12" s="181">
        <v>138</v>
      </c>
      <c r="D12" s="57">
        <v>133</v>
      </c>
      <c r="E12" s="57">
        <v>130</v>
      </c>
      <c r="F12" s="57">
        <f>100+20</f>
        <v>120</v>
      </c>
    </row>
    <row r="13" spans="1:6" s="28" customFormat="1" ht="14.25" customHeight="1" x14ac:dyDescent="0.2">
      <c r="A13" s="217" t="s">
        <v>878</v>
      </c>
      <c r="B13" s="217" t="s">
        <v>837</v>
      </c>
      <c r="C13" s="181">
        <v>128</v>
      </c>
      <c r="D13" s="57">
        <v>120</v>
      </c>
      <c r="E13" s="57">
        <v>132</v>
      </c>
      <c r="F13" s="57">
        <f>96+27</f>
        <v>123</v>
      </c>
    </row>
    <row r="14" spans="1:6" s="28" customFormat="1" ht="14.25" customHeight="1" x14ac:dyDescent="0.2">
      <c r="A14" s="217" t="s">
        <v>881</v>
      </c>
      <c r="B14" s="217" t="s">
        <v>837</v>
      </c>
      <c r="C14" s="181">
        <v>103</v>
      </c>
      <c r="D14" s="57">
        <v>96</v>
      </c>
      <c r="E14" s="57">
        <v>78</v>
      </c>
      <c r="F14" s="57">
        <f>62+11</f>
        <v>73</v>
      </c>
    </row>
    <row r="15" spans="1:6" s="28" customFormat="1" ht="14.25" customHeight="1" x14ac:dyDescent="0.2">
      <c r="A15" s="169" t="s">
        <v>1160</v>
      </c>
      <c r="B15" s="217" t="s">
        <v>837</v>
      </c>
      <c r="C15" s="181">
        <v>83</v>
      </c>
      <c r="D15" s="57">
        <v>87</v>
      </c>
      <c r="E15" s="57">
        <v>87</v>
      </c>
      <c r="F15" s="57">
        <v>78</v>
      </c>
    </row>
    <row r="16" spans="1:6" s="28" customFormat="1" ht="14.25" customHeight="1" x14ac:dyDescent="0.2">
      <c r="A16" s="217" t="s">
        <v>879</v>
      </c>
      <c r="B16" s="217" t="s">
        <v>837</v>
      </c>
      <c r="C16" s="181">
        <v>83</v>
      </c>
      <c r="D16" s="57">
        <v>75</v>
      </c>
      <c r="E16" s="57">
        <v>74</v>
      </c>
      <c r="F16" s="57">
        <f>54+26</f>
        <v>80</v>
      </c>
    </row>
    <row r="17" spans="1:6" s="31" customFormat="1" ht="14.25" customHeight="1" x14ac:dyDescent="0.2">
      <c r="A17" s="260" t="s">
        <v>494</v>
      </c>
      <c r="B17" s="260"/>
      <c r="C17" s="182">
        <f>SUM(C4:C16)</f>
        <v>1259</v>
      </c>
      <c r="D17" s="182">
        <f>SUM(D4:D16)</f>
        <v>1266</v>
      </c>
      <c r="E17" s="182">
        <f>SUM(E4:E16)</f>
        <v>1236</v>
      </c>
      <c r="F17" s="182">
        <f>SUM(F4:F16)</f>
        <v>1187</v>
      </c>
    </row>
    <row r="18" spans="1:6" s="31" customFormat="1" ht="14.25" customHeight="1" x14ac:dyDescent="0.2">
      <c r="A18" s="393"/>
      <c r="B18" s="393"/>
      <c r="C18" s="176"/>
      <c r="D18" s="176"/>
      <c r="E18" s="176"/>
    </row>
    <row r="19" spans="1:6" s="28" customFormat="1" ht="15" customHeight="1" x14ac:dyDescent="0.2">
      <c r="C19" s="31"/>
      <c r="D19" s="31"/>
    </row>
    <row r="20" spans="1:6" ht="15" x14ac:dyDescent="0.25">
      <c r="A20" s="1053" t="s">
        <v>1588</v>
      </c>
      <c r="B20" s="1053"/>
      <c r="C20" s="1053"/>
      <c r="D20" s="1053"/>
      <c r="E20" s="1053"/>
      <c r="F20" s="1053"/>
    </row>
    <row r="22" spans="1:6" x14ac:dyDescent="0.2">
      <c r="A22" s="819"/>
      <c r="B22" s="819"/>
      <c r="C22" s="859"/>
    </row>
    <row r="23" spans="1:6" x14ac:dyDescent="0.2">
      <c r="A23" s="819"/>
      <c r="B23" s="819"/>
      <c r="C23" s="859"/>
    </row>
    <row r="24" spans="1:6" x14ac:dyDescent="0.2">
      <c r="A24" s="858" t="s">
        <v>760</v>
      </c>
      <c r="B24" s="22">
        <v>140</v>
      </c>
      <c r="C24" s="859"/>
    </row>
    <row r="25" spans="1:6" x14ac:dyDescent="0.2">
      <c r="A25" s="95" t="s">
        <v>878</v>
      </c>
      <c r="B25" s="28">
        <v>123</v>
      </c>
      <c r="C25" s="859"/>
    </row>
    <row r="26" spans="1:6" x14ac:dyDescent="0.2">
      <c r="A26" s="95" t="s">
        <v>880</v>
      </c>
      <c r="B26" s="28">
        <v>120</v>
      </c>
      <c r="C26" s="859"/>
    </row>
    <row r="27" spans="1:6" x14ac:dyDescent="0.2">
      <c r="A27" s="858" t="s">
        <v>763</v>
      </c>
      <c r="B27" s="22">
        <v>110</v>
      </c>
      <c r="C27" s="859"/>
    </row>
    <row r="28" spans="1:6" x14ac:dyDescent="0.2">
      <c r="A28" s="858" t="s">
        <v>877</v>
      </c>
      <c r="B28" s="22">
        <v>109</v>
      </c>
      <c r="C28" s="859"/>
    </row>
    <row r="29" spans="1:6" x14ac:dyDescent="0.2">
      <c r="A29" s="858" t="s">
        <v>771</v>
      </c>
      <c r="B29" s="22">
        <v>100</v>
      </c>
      <c r="C29" s="859"/>
    </row>
    <row r="30" spans="1:6" x14ac:dyDescent="0.2">
      <c r="A30" s="95" t="s">
        <v>879</v>
      </c>
      <c r="B30" s="28">
        <v>80</v>
      </c>
      <c r="C30" s="859"/>
    </row>
    <row r="31" spans="1:6" x14ac:dyDescent="0.2">
      <c r="A31" s="860" t="s">
        <v>1160</v>
      </c>
      <c r="B31" s="28">
        <v>78</v>
      </c>
      <c r="C31" s="859"/>
    </row>
    <row r="32" spans="1:6" x14ac:dyDescent="0.2">
      <c r="A32" s="95" t="s">
        <v>881</v>
      </c>
      <c r="B32" s="28">
        <v>73</v>
      </c>
      <c r="C32" s="859"/>
    </row>
    <row r="33" spans="1:5" x14ac:dyDescent="0.2">
      <c r="A33" s="858" t="s">
        <v>1159</v>
      </c>
      <c r="B33" s="22">
        <v>72</v>
      </c>
      <c r="C33" s="819"/>
      <c r="D33"/>
      <c r="E33"/>
    </row>
    <row r="34" spans="1:5" x14ac:dyDescent="0.2">
      <c r="A34" s="858" t="s">
        <v>767</v>
      </c>
      <c r="B34" s="22">
        <v>67</v>
      </c>
      <c r="C34" s="819"/>
      <c r="D34"/>
      <c r="E34"/>
    </row>
    <row r="35" spans="1:5" x14ac:dyDescent="0.2">
      <c r="A35" s="858" t="s">
        <v>876</v>
      </c>
      <c r="B35" s="22">
        <v>59</v>
      </c>
      <c r="C35" s="819"/>
      <c r="D35"/>
      <c r="E35"/>
    </row>
    <row r="36" spans="1:5" x14ac:dyDescent="0.2">
      <c r="A36" s="858" t="s">
        <v>795</v>
      </c>
      <c r="B36" s="22">
        <v>56</v>
      </c>
      <c r="C36" s="819"/>
      <c r="D36"/>
      <c r="E36"/>
    </row>
    <row r="37" spans="1:5" x14ac:dyDescent="0.2">
      <c r="A37" s="819"/>
      <c r="B37" s="819"/>
      <c r="C37" s="859"/>
    </row>
    <row r="38" spans="1:5" x14ac:dyDescent="0.2">
      <c r="A38" s="819"/>
      <c r="B38" s="819"/>
      <c r="C38" s="859"/>
    </row>
  </sheetData>
  <sortState xmlns:xlrd2="http://schemas.microsoft.com/office/spreadsheetml/2017/richdata2" ref="A24:B36">
    <sortCondition descending="1" ref="B24:B36"/>
  </sortState>
  <mergeCells count="1">
    <mergeCell ref="A20:F20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U24"/>
  <sheetViews>
    <sheetView topLeftCell="A25" workbookViewId="0">
      <selection activeCell="A20" sqref="A20:G20"/>
    </sheetView>
  </sheetViews>
  <sheetFormatPr defaultRowHeight="12.75" x14ac:dyDescent="0.2"/>
  <cols>
    <col min="1" max="1" width="16.28515625" customWidth="1"/>
    <col min="2" max="2" width="8.140625" style="340" hidden="1" customWidth="1"/>
    <col min="3" max="6" width="8.140625" hidden="1" customWidth="1"/>
    <col min="7" max="7" width="8.140625" style="340" hidden="1" customWidth="1"/>
    <col min="8" max="11" width="8.140625" hidden="1" customWidth="1"/>
    <col min="12" max="12" width="7.7109375" style="196" customWidth="1"/>
    <col min="13" max="13" width="7.7109375" customWidth="1"/>
    <col min="14" max="14" width="7.85546875" customWidth="1"/>
    <col min="15" max="18" width="7.7109375" customWidth="1"/>
    <col min="19" max="19" width="7.85546875" customWidth="1"/>
    <col min="20" max="21" width="7.7109375" customWidth="1"/>
  </cols>
  <sheetData>
    <row r="1" spans="1:21" s="22" customFormat="1" ht="27.75" customHeight="1" x14ac:dyDescent="0.25">
      <c r="A1" s="995" t="s">
        <v>1772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5"/>
      <c r="S1" s="995"/>
      <c r="T1" s="995"/>
      <c r="U1" s="995"/>
    </row>
    <row r="2" spans="1:21" s="22" customFormat="1" ht="13.5" customHeight="1" x14ac:dyDescent="0.2">
      <c r="B2" s="13"/>
      <c r="G2" s="13"/>
    </row>
    <row r="3" spans="1:21" s="394" customFormat="1" ht="20.25" customHeight="1" x14ac:dyDescent="0.2">
      <c r="A3" s="1055" t="s">
        <v>392</v>
      </c>
      <c r="B3" s="1054" t="s">
        <v>1158</v>
      </c>
      <c r="C3" s="1054"/>
      <c r="D3" s="1054"/>
      <c r="E3" s="1054"/>
      <c r="F3" s="1054"/>
      <c r="G3" s="1054" t="s">
        <v>1157</v>
      </c>
      <c r="H3" s="1054"/>
      <c r="I3" s="1054"/>
      <c r="J3" s="1054"/>
      <c r="K3" s="1054"/>
      <c r="L3" s="1054" t="s">
        <v>1156</v>
      </c>
      <c r="M3" s="1054"/>
      <c r="N3" s="1054"/>
      <c r="O3" s="1054"/>
      <c r="P3" s="1054"/>
      <c r="Q3" s="1054" t="s">
        <v>1374</v>
      </c>
      <c r="R3" s="1054"/>
      <c r="S3" s="1054"/>
      <c r="T3" s="1054"/>
      <c r="U3" s="1054"/>
    </row>
    <row r="4" spans="1:21" s="139" customFormat="1" ht="41.25" customHeight="1" x14ac:dyDescent="0.2">
      <c r="A4" s="1055"/>
      <c r="B4" s="384" t="s">
        <v>1165</v>
      </c>
      <c r="C4" s="381" t="s">
        <v>1164</v>
      </c>
      <c r="D4" s="384" t="s">
        <v>393</v>
      </c>
      <c r="E4" s="381" t="s">
        <v>875</v>
      </c>
      <c r="F4" s="384" t="s">
        <v>153</v>
      </c>
      <c r="G4" s="384" t="s">
        <v>1165</v>
      </c>
      <c r="H4" s="381" t="s">
        <v>1164</v>
      </c>
      <c r="I4" s="384" t="s">
        <v>393</v>
      </c>
      <c r="J4" s="381" t="s">
        <v>875</v>
      </c>
      <c r="K4" s="384" t="s">
        <v>153</v>
      </c>
      <c r="L4" s="384" t="s">
        <v>1165</v>
      </c>
      <c r="M4" s="381" t="s">
        <v>1164</v>
      </c>
      <c r="N4" s="384" t="s">
        <v>393</v>
      </c>
      <c r="O4" s="381" t="s">
        <v>875</v>
      </c>
      <c r="P4" s="384" t="s">
        <v>153</v>
      </c>
      <c r="Q4" s="622" t="s">
        <v>1165</v>
      </c>
      <c r="R4" s="621" t="s">
        <v>1164</v>
      </c>
      <c r="S4" s="622" t="s">
        <v>393</v>
      </c>
      <c r="T4" s="621" t="s">
        <v>875</v>
      </c>
      <c r="U4" s="622" t="s">
        <v>153</v>
      </c>
    </row>
    <row r="5" spans="1:21" s="46" customFormat="1" ht="18.75" customHeight="1" x14ac:dyDescent="0.2">
      <c r="A5" s="637" t="s">
        <v>1163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1092"/>
      <c r="M5" s="1092"/>
      <c r="N5" s="1092"/>
      <c r="O5" s="1092"/>
      <c r="P5" s="1093"/>
      <c r="Q5" s="1094"/>
      <c r="R5" s="1092"/>
      <c r="S5" s="1092"/>
      <c r="T5" s="1092"/>
      <c r="U5" s="1093"/>
    </row>
    <row r="6" spans="1:21" s="22" customFormat="1" ht="14.25" customHeight="1" x14ac:dyDescent="0.2">
      <c r="A6" s="388" t="s">
        <v>771</v>
      </c>
      <c r="B6" s="55">
        <v>113</v>
      </c>
      <c r="C6" s="60">
        <f t="shared" ref="C6:C13" si="0">B6-D6</f>
        <v>109</v>
      </c>
      <c r="D6" s="54">
        <v>4</v>
      </c>
      <c r="E6" s="60">
        <f t="shared" ref="E6:E13" si="1">B6-F6</f>
        <v>57</v>
      </c>
      <c r="F6" s="54">
        <v>56</v>
      </c>
      <c r="G6" s="62">
        <v>111</v>
      </c>
      <c r="H6" s="60">
        <f t="shared" ref="H6:H13" si="2">G6-I6</f>
        <v>103</v>
      </c>
      <c r="I6" s="60">
        <v>8</v>
      </c>
      <c r="J6" s="60">
        <f t="shared" ref="J6:J13" si="3">G6-K6</f>
        <v>59</v>
      </c>
      <c r="K6" s="60">
        <v>52</v>
      </c>
      <c r="L6" s="62">
        <f t="shared" ref="L6:L13" si="4">M6+N6</f>
        <v>109</v>
      </c>
      <c r="M6" s="60">
        <v>99</v>
      </c>
      <c r="N6" s="60">
        <v>10</v>
      </c>
      <c r="O6" s="60">
        <f t="shared" ref="O6:O13" si="5">L6-P6</f>
        <v>57</v>
      </c>
      <c r="P6" s="60">
        <v>52</v>
      </c>
      <c r="Q6" s="62">
        <v>100</v>
      </c>
      <c r="R6" s="60">
        <v>87</v>
      </c>
      <c r="S6" s="60">
        <v>13</v>
      </c>
      <c r="T6" s="60">
        <f>Q6-U6</f>
        <v>48</v>
      </c>
      <c r="U6" s="60">
        <v>52</v>
      </c>
    </row>
    <row r="7" spans="1:21" s="22" customFormat="1" ht="14.25" customHeight="1" x14ac:dyDescent="0.2">
      <c r="A7" s="388" t="s">
        <v>1159</v>
      </c>
      <c r="B7" s="55">
        <v>64</v>
      </c>
      <c r="C7" s="60">
        <f t="shared" si="0"/>
        <v>60</v>
      </c>
      <c r="D7" s="54">
        <v>4</v>
      </c>
      <c r="E7" s="60">
        <f t="shared" si="1"/>
        <v>28</v>
      </c>
      <c r="F7" s="54">
        <v>36</v>
      </c>
      <c r="G7" s="62">
        <v>65</v>
      </c>
      <c r="H7" s="60">
        <f t="shared" si="2"/>
        <v>63</v>
      </c>
      <c r="I7" s="60">
        <v>2</v>
      </c>
      <c r="J7" s="60">
        <f t="shared" si="3"/>
        <v>33</v>
      </c>
      <c r="K7" s="60">
        <v>32</v>
      </c>
      <c r="L7" s="62">
        <f t="shared" si="4"/>
        <v>66</v>
      </c>
      <c r="M7" s="60">
        <v>65</v>
      </c>
      <c r="N7" s="60">
        <v>1</v>
      </c>
      <c r="O7" s="60">
        <f t="shared" si="5"/>
        <v>34</v>
      </c>
      <c r="P7" s="60">
        <v>32</v>
      </c>
      <c r="Q7" s="62">
        <v>72</v>
      </c>
      <c r="R7" s="60">
        <v>70</v>
      </c>
      <c r="S7" s="60">
        <v>2</v>
      </c>
      <c r="T7" s="60">
        <f t="shared" ref="T7:T13" si="6">Q7-U7</f>
        <v>36</v>
      </c>
      <c r="U7" s="60">
        <v>36</v>
      </c>
    </row>
    <row r="8" spans="1:21" s="22" customFormat="1" ht="14.25" customHeight="1" x14ac:dyDescent="0.2">
      <c r="A8" s="388" t="s">
        <v>876</v>
      </c>
      <c r="B8" s="55">
        <v>59</v>
      </c>
      <c r="C8" s="60">
        <f t="shared" si="0"/>
        <v>56</v>
      </c>
      <c r="D8" s="54">
        <v>3</v>
      </c>
      <c r="E8" s="60">
        <f t="shared" si="1"/>
        <v>41</v>
      </c>
      <c r="F8" s="54">
        <v>18</v>
      </c>
      <c r="G8" s="62">
        <v>67</v>
      </c>
      <c r="H8" s="60">
        <f t="shared" si="2"/>
        <v>63</v>
      </c>
      <c r="I8" s="60">
        <v>4</v>
      </c>
      <c r="J8" s="60">
        <f t="shared" si="3"/>
        <v>43</v>
      </c>
      <c r="K8" s="60">
        <v>24</v>
      </c>
      <c r="L8" s="62">
        <f t="shared" si="4"/>
        <v>61</v>
      </c>
      <c r="M8" s="60">
        <v>61</v>
      </c>
      <c r="N8" s="60">
        <v>0</v>
      </c>
      <c r="O8" s="60">
        <f t="shared" si="5"/>
        <v>35</v>
      </c>
      <c r="P8" s="60">
        <v>26</v>
      </c>
      <c r="Q8" s="62">
        <v>59</v>
      </c>
      <c r="R8" s="60">
        <v>59</v>
      </c>
      <c r="S8" s="60">
        <v>0</v>
      </c>
      <c r="T8" s="60">
        <f t="shared" si="6"/>
        <v>30</v>
      </c>
      <c r="U8" s="60">
        <v>29</v>
      </c>
    </row>
    <row r="9" spans="1:21" s="22" customFormat="1" ht="14.25" customHeight="1" x14ac:dyDescent="0.2">
      <c r="A9" s="388" t="s">
        <v>1481</v>
      </c>
      <c r="B9" s="55">
        <v>132</v>
      </c>
      <c r="C9" s="60">
        <f t="shared" si="0"/>
        <v>129</v>
      </c>
      <c r="D9" s="54">
        <v>3</v>
      </c>
      <c r="E9" s="60">
        <f t="shared" si="1"/>
        <v>65</v>
      </c>
      <c r="F9" s="54">
        <v>67</v>
      </c>
      <c r="G9" s="62">
        <v>143</v>
      </c>
      <c r="H9" s="60">
        <f t="shared" si="2"/>
        <v>142</v>
      </c>
      <c r="I9" s="60">
        <v>1</v>
      </c>
      <c r="J9" s="60">
        <f t="shared" si="3"/>
        <v>74</v>
      </c>
      <c r="K9" s="60">
        <v>69</v>
      </c>
      <c r="L9" s="62">
        <f t="shared" si="4"/>
        <v>140</v>
      </c>
      <c r="M9" s="60">
        <v>140</v>
      </c>
      <c r="N9" s="60">
        <v>0</v>
      </c>
      <c r="O9" s="60">
        <f t="shared" si="5"/>
        <v>74</v>
      </c>
      <c r="P9" s="60">
        <v>66</v>
      </c>
      <c r="Q9" s="62">
        <v>140</v>
      </c>
      <c r="R9" s="60">
        <v>140</v>
      </c>
      <c r="S9" s="60">
        <v>0</v>
      </c>
      <c r="T9" s="60">
        <f t="shared" si="6"/>
        <v>54</v>
      </c>
      <c r="U9" s="60">
        <v>86</v>
      </c>
    </row>
    <row r="10" spans="1:21" s="22" customFormat="1" ht="14.25" customHeight="1" x14ac:dyDescent="0.2">
      <c r="A10" s="388" t="s">
        <v>1479</v>
      </c>
      <c r="B10" s="55">
        <v>120</v>
      </c>
      <c r="C10" s="60">
        <f t="shared" si="0"/>
        <v>109</v>
      </c>
      <c r="D10" s="54">
        <v>11</v>
      </c>
      <c r="E10" s="60">
        <f t="shared" si="1"/>
        <v>67</v>
      </c>
      <c r="F10" s="54">
        <v>53</v>
      </c>
      <c r="G10" s="62">
        <v>134</v>
      </c>
      <c r="H10" s="60">
        <f t="shared" si="2"/>
        <v>126</v>
      </c>
      <c r="I10" s="60">
        <v>8</v>
      </c>
      <c r="J10" s="60">
        <f t="shared" si="3"/>
        <v>81</v>
      </c>
      <c r="K10" s="60">
        <v>53</v>
      </c>
      <c r="L10" s="62">
        <f t="shared" si="4"/>
        <v>124</v>
      </c>
      <c r="M10" s="60">
        <v>118</v>
      </c>
      <c r="N10" s="60">
        <v>6</v>
      </c>
      <c r="O10" s="60">
        <f t="shared" si="5"/>
        <v>80</v>
      </c>
      <c r="P10" s="60">
        <v>44</v>
      </c>
      <c r="Q10" s="62">
        <v>109</v>
      </c>
      <c r="R10" s="60">
        <v>102</v>
      </c>
      <c r="S10" s="60">
        <v>7</v>
      </c>
      <c r="T10" s="60">
        <f t="shared" si="6"/>
        <v>64</v>
      </c>
      <c r="U10" s="60">
        <v>45</v>
      </c>
    </row>
    <row r="11" spans="1:21" s="22" customFormat="1" ht="14.25" customHeight="1" x14ac:dyDescent="0.2">
      <c r="A11" s="388" t="s">
        <v>1482</v>
      </c>
      <c r="B11" s="55">
        <v>52</v>
      </c>
      <c r="C11" s="60">
        <f t="shared" si="0"/>
        <v>50</v>
      </c>
      <c r="D11" s="54">
        <v>2</v>
      </c>
      <c r="E11" s="60">
        <f t="shared" si="1"/>
        <v>34</v>
      </c>
      <c r="F11" s="54">
        <v>18</v>
      </c>
      <c r="G11" s="62">
        <v>57</v>
      </c>
      <c r="H11" s="60">
        <f t="shared" si="2"/>
        <v>53</v>
      </c>
      <c r="I11" s="60">
        <v>4</v>
      </c>
      <c r="J11" s="60">
        <f t="shared" si="3"/>
        <v>35</v>
      </c>
      <c r="K11" s="60">
        <v>22</v>
      </c>
      <c r="L11" s="62">
        <f t="shared" si="4"/>
        <v>65</v>
      </c>
      <c r="M11" s="60">
        <v>62</v>
      </c>
      <c r="N11" s="60">
        <v>3</v>
      </c>
      <c r="O11" s="60">
        <f t="shared" si="5"/>
        <v>41</v>
      </c>
      <c r="P11" s="60">
        <v>24</v>
      </c>
      <c r="Q11" s="62">
        <v>67</v>
      </c>
      <c r="R11" s="60">
        <v>65</v>
      </c>
      <c r="S11" s="60">
        <v>2</v>
      </c>
      <c r="T11" s="60">
        <f t="shared" si="6"/>
        <v>42</v>
      </c>
      <c r="U11" s="60">
        <v>25</v>
      </c>
    </row>
    <row r="12" spans="1:21" s="22" customFormat="1" ht="14.25" customHeight="1" x14ac:dyDescent="0.2">
      <c r="A12" s="388" t="s">
        <v>1480</v>
      </c>
      <c r="B12" s="55">
        <v>68</v>
      </c>
      <c r="C12" s="60">
        <f t="shared" si="0"/>
        <v>57</v>
      </c>
      <c r="D12" s="54">
        <v>11</v>
      </c>
      <c r="E12" s="60">
        <f t="shared" si="1"/>
        <v>59</v>
      </c>
      <c r="F12" s="54">
        <v>9</v>
      </c>
      <c r="G12" s="62">
        <v>69</v>
      </c>
      <c r="H12" s="60">
        <f t="shared" si="2"/>
        <v>61</v>
      </c>
      <c r="I12" s="60">
        <v>8</v>
      </c>
      <c r="J12" s="60">
        <f t="shared" si="3"/>
        <v>57</v>
      </c>
      <c r="K12" s="60">
        <v>12</v>
      </c>
      <c r="L12" s="62">
        <f t="shared" si="4"/>
        <v>61</v>
      </c>
      <c r="M12" s="60">
        <v>53</v>
      </c>
      <c r="N12" s="60">
        <v>8</v>
      </c>
      <c r="O12" s="60">
        <f t="shared" si="5"/>
        <v>25</v>
      </c>
      <c r="P12" s="60">
        <v>36</v>
      </c>
      <c r="Q12" s="62">
        <v>56</v>
      </c>
      <c r="R12" s="60">
        <v>50</v>
      </c>
      <c r="S12" s="60">
        <v>6</v>
      </c>
      <c r="T12" s="60">
        <f t="shared" si="6"/>
        <v>47</v>
      </c>
      <c r="U12" s="60">
        <v>9</v>
      </c>
    </row>
    <row r="13" spans="1:21" s="22" customFormat="1" ht="14.25" customHeight="1" x14ac:dyDescent="0.2">
      <c r="A13" s="388" t="s">
        <v>763</v>
      </c>
      <c r="B13" s="55">
        <v>116</v>
      </c>
      <c r="C13" s="60">
        <f t="shared" si="0"/>
        <v>112</v>
      </c>
      <c r="D13" s="54">
        <v>4</v>
      </c>
      <c r="E13" s="60">
        <f t="shared" si="1"/>
        <v>72</v>
      </c>
      <c r="F13" s="54">
        <v>44</v>
      </c>
      <c r="G13" s="62">
        <v>109</v>
      </c>
      <c r="H13" s="60">
        <f t="shared" si="2"/>
        <v>100</v>
      </c>
      <c r="I13" s="60">
        <v>9</v>
      </c>
      <c r="J13" s="60">
        <f t="shared" si="3"/>
        <v>75</v>
      </c>
      <c r="K13" s="60">
        <v>34</v>
      </c>
      <c r="L13" s="62">
        <f t="shared" si="4"/>
        <v>109</v>
      </c>
      <c r="M13" s="60">
        <v>109</v>
      </c>
      <c r="N13" s="60">
        <v>0</v>
      </c>
      <c r="O13" s="60">
        <f t="shared" si="5"/>
        <v>96</v>
      </c>
      <c r="P13" s="60">
        <v>13</v>
      </c>
      <c r="Q13" s="62">
        <v>110</v>
      </c>
      <c r="R13" s="60">
        <v>101</v>
      </c>
      <c r="S13" s="60">
        <v>9</v>
      </c>
      <c r="T13" s="60">
        <f t="shared" si="6"/>
        <v>78</v>
      </c>
      <c r="U13" s="60">
        <v>32</v>
      </c>
    </row>
    <row r="14" spans="1:21" s="31" customFormat="1" ht="14.25" customHeight="1" x14ac:dyDescent="0.2">
      <c r="A14" s="260" t="s">
        <v>494</v>
      </c>
      <c r="B14" s="183">
        <f t="shared" ref="B14:U14" si="7">SUM(B6:B13)</f>
        <v>724</v>
      </c>
      <c r="C14" s="183">
        <f t="shared" si="7"/>
        <v>682</v>
      </c>
      <c r="D14" s="183">
        <f t="shared" si="7"/>
        <v>42</v>
      </c>
      <c r="E14" s="183">
        <f t="shared" si="7"/>
        <v>423</v>
      </c>
      <c r="F14" s="183">
        <f t="shared" si="7"/>
        <v>301</v>
      </c>
      <c r="G14" s="183">
        <f t="shared" si="7"/>
        <v>755</v>
      </c>
      <c r="H14" s="183">
        <f t="shared" si="7"/>
        <v>711</v>
      </c>
      <c r="I14" s="183">
        <f t="shared" si="7"/>
        <v>44</v>
      </c>
      <c r="J14" s="183">
        <f t="shared" si="7"/>
        <v>457</v>
      </c>
      <c r="K14" s="183">
        <f t="shared" si="7"/>
        <v>298</v>
      </c>
      <c r="L14" s="183">
        <f t="shared" si="7"/>
        <v>735</v>
      </c>
      <c r="M14" s="183">
        <f t="shared" si="7"/>
        <v>707</v>
      </c>
      <c r="N14" s="183">
        <f t="shared" si="7"/>
        <v>28</v>
      </c>
      <c r="O14" s="183">
        <f t="shared" si="7"/>
        <v>442</v>
      </c>
      <c r="P14" s="183">
        <f t="shared" si="7"/>
        <v>293</v>
      </c>
      <c r="Q14" s="183">
        <f t="shared" si="7"/>
        <v>713</v>
      </c>
      <c r="R14" s="183">
        <f t="shared" si="7"/>
        <v>674</v>
      </c>
      <c r="S14" s="183">
        <f t="shared" si="7"/>
        <v>39</v>
      </c>
      <c r="T14" s="183">
        <f t="shared" si="7"/>
        <v>399</v>
      </c>
      <c r="U14" s="183">
        <f t="shared" si="7"/>
        <v>314</v>
      </c>
    </row>
    <row r="15" spans="1:21" s="167" customFormat="1" ht="18.75" customHeight="1" x14ac:dyDescent="0.2">
      <c r="A15" s="639" t="s">
        <v>1162</v>
      </c>
      <c r="B15" s="639"/>
      <c r="C15" s="639"/>
      <c r="D15" s="639"/>
      <c r="E15" s="639"/>
      <c r="F15" s="639"/>
      <c r="G15" s="639"/>
      <c r="H15" s="639"/>
      <c r="I15" s="639"/>
      <c r="J15" s="639"/>
      <c r="K15" s="639"/>
      <c r="L15" s="1089"/>
      <c r="M15" s="1090"/>
      <c r="N15" s="1090"/>
      <c r="O15" s="1090"/>
      <c r="P15" s="1091"/>
      <c r="Q15" s="1089"/>
      <c r="R15" s="1090"/>
      <c r="S15" s="1090"/>
      <c r="T15" s="1090"/>
      <c r="U15" s="1091"/>
    </row>
    <row r="16" spans="1:21" s="28" customFormat="1" ht="14.25" customHeight="1" x14ac:dyDescent="0.2">
      <c r="A16" s="217" t="s">
        <v>880</v>
      </c>
      <c r="B16" s="183">
        <v>138</v>
      </c>
      <c r="C16" s="57">
        <f>B16-D16</f>
        <v>113</v>
      </c>
      <c r="D16" s="181">
        <v>25</v>
      </c>
      <c r="E16" s="57">
        <f>B16-F16</f>
        <v>120</v>
      </c>
      <c r="F16" s="181">
        <v>18</v>
      </c>
      <c r="G16" s="61">
        <v>133</v>
      </c>
      <c r="H16" s="57">
        <f>G16-I16</f>
        <v>108</v>
      </c>
      <c r="I16" s="57">
        <v>25</v>
      </c>
      <c r="J16" s="57">
        <f>G16-K16</f>
        <v>114</v>
      </c>
      <c r="K16" s="57">
        <v>19</v>
      </c>
      <c r="L16" s="61">
        <f>SUM(M16+N16)</f>
        <v>130</v>
      </c>
      <c r="M16" s="57">
        <v>109</v>
      </c>
      <c r="N16" s="57">
        <v>21</v>
      </c>
      <c r="O16" s="57">
        <f>L16-P16</f>
        <v>115</v>
      </c>
      <c r="P16" s="57">
        <v>15</v>
      </c>
      <c r="Q16" s="61">
        <f>100+20</f>
        <v>120</v>
      </c>
      <c r="R16" s="57">
        <v>100</v>
      </c>
      <c r="S16" s="57">
        <v>20</v>
      </c>
      <c r="T16" s="57">
        <f>Q16-U16</f>
        <v>107</v>
      </c>
      <c r="U16" s="57">
        <v>13</v>
      </c>
    </row>
    <row r="17" spans="1:21" s="28" customFormat="1" ht="14.25" customHeight="1" x14ac:dyDescent="0.2">
      <c r="A17" s="217" t="s">
        <v>878</v>
      </c>
      <c r="B17" s="183">
        <v>128</v>
      </c>
      <c r="C17" s="57">
        <f>B17-D17</f>
        <v>102</v>
      </c>
      <c r="D17" s="181">
        <v>26</v>
      </c>
      <c r="E17" s="57">
        <f>B17-F17</f>
        <v>125</v>
      </c>
      <c r="F17" s="181">
        <v>3</v>
      </c>
      <c r="G17" s="61">
        <v>120</v>
      </c>
      <c r="H17" s="57">
        <f>G17-I17</f>
        <v>91</v>
      </c>
      <c r="I17" s="57">
        <v>29</v>
      </c>
      <c r="J17" s="57">
        <f>G17-K17</f>
        <v>118</v>
      </c>
      <c r="K17" s="57">
        <v>2</v>
      </c>
      <c r="L17" s="61">
        <f>SUM(M17+N17)</f>
        <v>132</v>
      </c>
      <c r="M17" s="57">
        <v>104</v>
      </c>
      <c r="N17" s="57">
        <v>28</v>
      </c>
      <c r="O17" s="57">
        <f>L17-P17</f>
        <v>124</v>
      </c>
      <c r="P17" s="57">
        <v>8</v>
      </c>
      <c r="Q17" s="61">
        <f>96+27</f>
        <v>123</v>
      </c>
      <c r="R17" s="57">
        <v>96</v>
      </c>
      <c r="S17" s="57">
        <v>27</v>
      </c>
      <c r="T17" s="57">
        <f t="shared" ref="T17:T20" si="8">Q17-U17</f>
        <v>117</v>
      </c>
      <c r="U17" s="57">
        <v>6</v>
      </c>
    </row>
    <row r="18" spans="1:21" s="28" customFormat="1" ht="14.25" customHeight="1" x14ac:dyDescent="0.2">
      <c r="A18" s="217" t="s">
        <v>881</v>
      </c>
      <c r="B18" s="183">
        <v>103</v>
      </c>
      <c r="C18" s="57">
        <f>B18-D18</f>
        <v>86</v>
      </c>
      <c r="D18" s="181">
        <v>17</v>
      </c>
      <c r="E18" s="57">
        <f>B18-F18</f>
        <v>99</v>
      </c>
      <c r="F18" s="181">
        <v>4</v>
      </c>
      <c r="G18" s="61">
        <v>96</v>
      </c>
      <c r="H18" s="57">
        <f>G18-I18</f>
        <v>81</v>
      </c>
      <c r="I18" s="57">
        <v>15</v>
      </c>
      <c r="J18" s="57">
        <f>G18-K18</f>
        <v>94</v>
      </c>
      <c r="K18" s="57">
        <v>2</v>
      </c>
      <c r="L18" s="61">
        <f>SUM(M18+N18)</f>
        <v>78</v>
      </c>
      <c r="M18" s="57">
        <v>69</v>
      </c>
      <c r="N18" s="57">
        <v>9</v>
      </c>
      <c r="O18" s="57">
        <f>L18-P18</f>
        <v>74</v>
      </c>
      <c r="P18" s="57">
        <v>4</v>
      </c>
      <c r="Q18" s="61">
        <f>62+11</f>
        <v>73</v>
      </c>
      <c r="R18" s="57">
        <v>62</v>
      </c>
      <c r="S18" s="57">
        <v>11</v>
      </c>
      <c r="T18" s="57">
        <f t="shared" si="8"/>
        <v>68</v>
      </c>
      <c r="U18" s="57">
        <v>5</v>
      </c>
    </row>
    <row r="19" spans="1:21" s="28" customFormat="1" ht="14.25" customHeight="1" x14ac:dyDescent="0.2">
      <c r="A19" s="169" t="s">
        <v>1160</v>
      </c>
      <c r="B19" s="183">
        <v>83</v>
      </c>
      <c r="C19" s="57">
        <f>B19-D19</f>
        <v>72</v>
      </c>
      <c r="D19" s="181">
        <v>11</v>
      </c>
      <c r="E19" s="57">
        <f>B19-F19</f>
        <v>76</v>
      </c>
      <c r="F19" s="181">
        <v>7</v>
      </c>
      <c r="G19" s="61">
        <v>87</v>
      </c>
      <c r="H19" s="57">
        <f>G19-I19</f>
        <v>73</v>
      </c>
      <c r="I19" s="57">
        <v>14</v>
      </c>
      <c r="J19" s="57">
        <f>G19-K19</f>
        <v>82</v>
      </c>
      <c r="K19" s="57">
        <v>5</v>
      </c>
      <c r="L19" s="61">
        <f>SUM(M19+N19)</f>
        <v>87</v>
      </c>
      <c r="M19" s="57">
        <v>75</v>
      </c>
      <c r="N19" s="57">
        <v>12</v>
      </c>
      <c r="O19" s="57">
        <f>L19-P19</f>
        <v>80</v>
      </c>
      <c r="P19" s="57">
        <v>7</v>
      </c>
      <c r="Q19" s="61">
        <v>78</v>
      </c>
      <c r="R19" s="57">
        <v>64</v>
      </c>
      <c r="S19" s="57">
        <v>14</v>
      </c>
      <c r="T19" s="57">
        <f t="shared" si="8"/>
        <v>74</v>
      </c>
      <c r="U19" s="57">
        <v>4</v>
      </c>
    </row>
    <row r="20" spans="1:21" s="28" customFormat="1" ht="14.25" customHeight="1" x14ac:dyDescent="0.2">
      <c r="A20" s="217" t="s">
        <v>879</v>
      </c>
      <c r="B20" s="183">
        <v>83</v>
      </c>
      <c r="C20" s="57">
        <f>B20-D20</f>
        <v>68</v>
      </c>
      <c r="D20" s="181">
        <v>15</v>
      </c>
      <c r="E20" s="57">
        <f>B20-F20</f>
        <v>79</v>
      </c>
      <c r="F20" s="181">
        <v>4</v>
      </c>
      <c r="G20" s="61">
        <v>75</v>
      </c>
      <c r="H20" s="57">
        <f>G20-I20</f>
        <v>57</v>
      </c>
      <c r="I20" s="57">
        <v>18</v>
      </c>
      <c r="J20" s="57">
        <f>G20-K20</f>
        <v>71</v>
      </c>
      <c r="K20" s="57">
        <v>4</v>
      </c>
      <c r="L20" s="61">
        <f>SUM(M20+N20)</f>
        <v>74</v>
      </c>
      <c r="M20" s="57">
        <v>51</v>
      </c>
      <c r="N20" s="57">
        <v>23</v>
      </c>
      <c r="O20" s="57">
        <f>L20-P20</f>
        <v>69</v>
      </c>
      <c r="P20" s="57">
        <v>5</v>
      </c>
      <c r="Q20" s="61">
        <f>54+26</f>
        <v>80</v>
      </c>
      <c r="R20" s="57">
        <v>54</v>
      </c>
      <c r="S20" s="57">
        <v>26</v>
      </c>
      <c r="T20" s="57">
        <f t="shared" si="8"/>
        <v>76</v>
      </c>
      <c r="U20" s="57">
        <v>4</v>
      </c>
    </row>
    <row r="21" spans="1:21" s="31" customFormat="1" ht="14.25" customHeight="1" x14ac:dyDescent="0.2">
      <c r="A21" s="260" t="s">
        <v>494</v>
      </c>
      <c r="B21" s="183">
        <f>SUM(B16:B20)</f>
        <v>535</v>
      </c>
      <c r="C21" s="183">
        <f t="shared" ref="C21:U21" si="9">SUM(C16:C20)</f>
        <v>441</v>
      </c>
      <c r="D21" s="183">
        <f t="shared" si="9"/>
        <v>94</v>
      </c>
      <c r="E21" s="183">
        <f t="shared" si="9"/>
        <v>499</v>
      </c>
      <c r="F21" s="183">
        <f t="shared" si="9"/>
        <v>36</v>
      </c>
      <c r="G21" s="183">
        <f t="shared" si="9"/>
        <v>511</v>
      </c>
      <c r="H21" s="183">
        <f t="shared" si="9"/>
        <v>410</v>
      </c>
      <c r="I21" s="183">
        <f t="shared" si="9"/>
        <v>101</v>
      </c>
      <c r="J21" s="183">
        <f t="shared" si="9"/>
        <v>479</v>
      </c>
      <c r="K21" s="183">
        <f t="shared" si="9"/>
        <v>32</v>
      </c>
      <c r="L21" s="183">
        <f t="shared" si="9"/>
        <v>501</v>
      </c>
      <c r="M21" s="183">
        <f t="shared" si="9"/>
        <v>408</v>
      </c>
      <c r="N21" s="183">
        <f t="shared" si="9"/>
        <v>93</v>
      </c>
      <c r="O21" s="183">
        <f t="shared" si="9"/>
        <v>462</v>
      </c>
      <c r="P21" s="183">
        <f t="shared" si="9"/>
        <v>39</v>
      </c>
      <c r="Q21" s="183">
        <f t="shared" si="9"/>
        <v>474</v>
      </c>
      <c r="R21" s="183">
        <f t="shared" si="9"/>
        <v>376</v>
      </c>
      <c r="S21" s="183">
        <f t="shared" si="9"/>
        <v>98</v>
      </c>
      <c r="T21" s="183">
        <f t="shared" si="9"/>
        <v>442</v>
      </c>
      <c r="U21" s="183">
        <f t="shared" si="9"/>
        <v>32</v>
      </c>
    </row>
    <row r="22" spans="1:21" s="28" customFormat="1" ht="14.25" customHeight="1" x14ac:dyDescent="0.2"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1086"/>
      <c r="M22" s="1087"/>
      <c r="N22" s="1087"/>
      <c r="O22" s="1087"/>
      <c r="P22" s="1088"/>
      <c r="Q22" s="1086"/>
      <c r="R22" s="1087"/>
      <c r="S22" s="1087"/>
      <c r="T22" s="1087"/>
      <c r="U22" s="1088"/>
    </row>
    <row r="23" spans="1:21" s="31" customFormat="1" ht="18.75" customHeight="1" x14ac:dyDescent="0.2">
      <c r="A23" s="218" t="s">
        <v>1485</v>
      </c>
      <c r="B23" s="182">
        <f t="shared" ref="B23:U23" si="10">B14+B21</f>
        <v>1259</v>
      </c>
      <c r="C23" s="182">
        <f t="shared" si="10"/>
        <v>1123</v>
      </c>
      <c r="D23" s="182">
        <f t="shared" si="10"/>
        <v>136</v>
      </c>
      <c r="E23" s="182">
        <f t="shared" si="10"/>
        <v>922</v>
      </c>
      <c r="F23" s="182">
        <f t="shared" si="10"/>
        <v>337</v>
      </c>
      <c r="G23" s="182">
        <f t="shared" si="10"/>
        <v>1266</v>
      </c>
      <c r="H23" s="182">
        <f t="shared" si="10"/>
        <v>1121</v>
      </c>
      <c r="I23" s="182">
        <f t="shared" si="10"/>
        <v>145</v>
      </c>
      <c r="J23" s="182">
        <f t="shared" si="10"/>
        <v>936</v>
      </c>
      <c r="K23" s="182">
        <f t="shared" si="10"/>
        <v>330</v>
      </c>
      <c r="L23" s="182">
        <f t="shared" si="10"/>
        <v>1236</v>
      </c>
      <c r="M23" s="182">
        <f t="shared" si="10"/>
        <v>1115</v>
      </c>
      <c r="N23" s="182">
        <f t="shared" si="10"/>
        <v>121</v>
      </c>
      <c r="O23" s="182">
        <f t="shared" si="10"/>
        <v>904</v>
      </c>
      <c r="P23" s="182">
        <f t="shared" si="10"/>
        <v>332</v>
      </c>
      <c r="Q23" s="182">
        <f t="shared" si="10"/>
        <v>1187</v>
      </c>
      <c r="R23" s="182">
        <f t="shared" si="10"/>
        <v>1050</v>
      </c>
      <c r="S23" s="182">
        <f t="shared" si="10"/>
        <v>137</v>
      </c>
      <c r="T23" s="182">
        <f t="shared" si="10"/>
        <v>841</v>
      </c>
      <c r="U23" s="182">
        <f t="shared" si="10"/>
        <v>346</v>
      </c>
    </row>
    <row r="24" spans="1:21" s="28" customFormat="1" ht="15" customHeight="1" x14ac:dyDescent="0.2">
      <c r="B24" s="31"/>
      <c r="G24" s="31"/>
    </row>
  </sheetData>
  <mergeCells count="12">
    <mergeCell ref="L22:P22"/>
    <mergeCell ref="Q22:U22"/>
    <mergeCell ref="A1:U1"/>
    <mergeCell ref="L15:P15"/>
    <mergeCell ref="L5:P5"/>
    <mergeCell ref="Q5:U5"/>
    <mergeCell ref="Q15:U15"/>
    <mergeCell ref="Q3:U3"/>
    <mergeCell ref="A3:A4"/>
    <mergeCell ref="B3:F3"/>
    <mergeCell ref="G3:K3"/>
    <mergeCell ref="L3:P3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H72"/>
  <sheetViews>
    <sheetView zoomScaleNormal="100" workbookViewId="0">
      <selection activeCell="A20" sqref="A20:G20"/>
    </sheetView>
  </sheetViews>
  <sheetFormatPr defaultColWidth="9.140625" defaultRowHeight="12.75" x14ac:dyDescent="0.2"/>
  <cols>
    <col min="1" max="1" width="22.7109375" style="22" customWidth="1"/>
    <col min="2" max="5" width="8.42578125" style="22" customWidth="1"/>
    <col min="6" max="6" width="8.42578125" style="28" customWidth="1"/>
    <col min="7" max="8" width="8.42578125" style="22" customWidth="1"/>
    <col min="9" max="16384" width="9.140625" style="22"/>
  </cols>
  <sheetData>
    <row r="1" spans="1:8" ht="15" customHeight="1" x14ac:dyDescent="0.25">
      <c r="A1" s="151" t="s">
        <v>1773</v>
      </c>
      <c r="B1" s="151"/>
      <c r="C1" s="151"/>
      <c r="D1" s="151"/>
      <c r="E1" s="151"/>
      <c r="F1" s="151"/>
      <c r="G1" s="151"/>
      <c r="H1" s="151"/>
    </row>
    <row r="3" spans="1:8" ht="31.5" customHeight="1" x14ac:dyDescent="0.2">
      <c r="A3" s="382" t="s">
        <v>838</v>
      </c>
      <c r="B3" s="381" t="s">
        <v>1168</v>
      </c>
      <c r="C3" s="381" t="s">
        <v>1167</v>
      </c>
      <c r="D3" s="381" t="s">
        <v>1166</v>
      </c>
      <c r="E3" s="632" t="s">
        <v>1375</v>
      </c>
      <c r="F3" s="22"/>
    </row>
    <row r="4" spans="1:8" ht="14.25" customHeight="1" x14ac:dyDescent="0.2">
      <c r="A4" s="48" t="s">
        <v>398</v>
      </c>
      <c r="B4" s="54">
        <v>216</v>
      </c>
      <c r="C4" s="54">
        <v>209</v>
      </c>
      <c r="D4" s="54">
        <v>193</v>
      </c>
      <c r="E4" s="54">
        <v>191</v>
      </c>
      <c r="F4" s="22"/>
    </row>
    <row r="5" spans="1:8" ht="14.25" customHeight="1" x14ac:dyDescent="0.2">
      <c r="A5" s="48" t="s">
        <v>399</v>
      </c>
      <c r="B5" s="54">
        <v>74</v>
      </c>
      <c r="C5" s="54">
        <v>58</v>
      </c>
      <c r="D5" s="54">
        <v>56</v>
      </c>
      <c r="E5" s="54">
        <v>89</v>
      </c>
      <c r="F5" s="22"/>
    </row>
    <row r="6" spans="1:8" ht="14.25" customHeight="1" x14ac:dyDescent="0.2">
      <c r="A6" s="48" t="s">
        <v>406</v>
      </c>
      <c r="B6" s="54">
        <v>267</v>
      </c>
      <c r="C6" s="54">
        <v>261</v>
      </c>
      <c r="D6" s="54">
        <v>235</v>
      </c>
      <c r="E6" s="54">
        <v>211</v>
      </c>
      <c r="F6" s="22"/>
    </row>
    <row r="7" spans="1:8" ht="14.25" customHeight="1" x14ac:dyDescent="0.2">
      <c r="A7" s="48" t="s">
        <v>403</v>
      </c>
      <c r="B7" s="54">
        <v>206</v>
      </c>
      <c r="C7" s="54">
        <v>218</v>
      </c>
      <c r="D7" s="54">
        <v>222</v>
      </c>
      <c r="E7" s="54">
        <v>193</v>
      </c>
      <c r="F7" s="22"/>
    </row>
    <row r="8" spans="1:8" ht="14.25" customHeight="1" x14ac:dyDescent="0.2">
      <c r="A8" s="48" t="s">
        <v>401</v>
      </c>
      <c r="B8" s="54">
        <v>165</v>
      </c>
      <c r="C8" s="54">
        <v>164</v>
      </c>
      <c r="D8" s="54">
        <v>155</v>
      </c>
      <c r="E8" s="54">
        <v>147</v>
      </c>
      <c r="F8" s="22"/>
    </row>
    <row r="9" spans="1:8" ht="14.25" customHeight="1" x14ac:dyDescent="0.2">
      <c r="A9" s="48" t="s">
        <v>402</v>
      </c>
      <c r="B9" s="54">
        <v>120</v>
      </c>
      <c r="C9" s="54">
        <v>93</v>
      </c>
      <c r="D9" s="54">
        <v>96</v>
      </c>
      <c r="E9" s="54">
        <v>96</v>
      </c>
      <c r="F9" s="22"/>
    </row>
    <row r="10" spans="1:8" ht="14.25" customHeight="1" x14ac:dyDescent="0.2">
      <c r="A10" s="48" t="s">
        <v>404</v>
      </c>
      <c r="B10" s="54">
        <v>128</v>
      </c>
      <c r="C10" s="54">
        <v>123</v>
      </c>
      <c r="D10" s="54">
        <v>125</v>
      </c>
      <c r="E10" s="54">
        <v>101</v>
      </c>
      <c r="F10" s="22"/>
    </row>
    <row r="11" spans="1:8" ht="14.25" customHeight="1" x14ac:dyDescent="0.2">
      <c r="A11" s="51" t="s">
        <v>400</v>
      </c>
      <c r="B11" s="53">
        <v>113</v>
      </c>
      <c r="C11" s="53">
        <v>118</v>
      </c>
      <c r="D11" s="53">
        <v>108</v>
      </c>
      <c r="E11" s="53">
        <v>109</v>
      </c>
      <c r="F11" s="22"/>
    </row>
    <row r="12" spans="1:8" ht="14.25" customHeight="1" x14ac:dyDescent="0.2">
      <c r="A12" s="48" t="s">
        <v>409</v>
      </c>
      <c r="B12" s="54">
        <v>180</v>
      </c>
      <c r="C12" s="54">
        <v>158</v>
      </c>
      <c r="D12" s="54">
        <v>159</v>
      </c>
      <c r="E12" s="54">
        <v>168</v>
      </c>
      <c r="F12" s="22"/>
    </row>
    <row r="13" spans="1:8" ht="14.25" customHeight="1" x14ac:dyDescent="0.2">
      <c r="A13" s="48" t="s">
        <v>788</v>
      </c>
      <c r="B13" s="54">
        <v>242</v>
      </c>
      <c r="C13" s="54">
        <v>243</v>
      </c>
      <c r="D13" s="54">
        <v>239</v>
      </c>
      <c r="E13" s="54">
        <v>225</v>
      </c>
      <c r="F13" s="22"/>
    </row>
    <row r="14" spans="1:8" ht="14.25" customHeight="1" x14ac:dyDescent="0.2">
      <c r="A14" s="48" t="s">
        <v>839</v>
      </c>
      <c r="B14" s="54">
        <v>295</v>
      </c>
      <c r="C14" s="54">
        <v>291</v>
      </c>
      <c r="D14" s="54">
        <v>266</v>
      </c>
      <c r="E14" s="54">
        <v>279</v>
      </c>
      <c r="F14" s="22"/>
    </row>
    <row r="15" spans="1:8" ht="14.25" customHeight="1" x14ac:dyDescent="0.2">
      <c r="A15" s="48" t="s">
        <v>407</v>
      </c>
      <c r="B15" s="54">
        <v>268</v>
      </c>
      <c r="C15" s="54">
        <v>263</v>
      </c>
      <c r="D15" s="54">
        <v>274</v>
      </c>
      <c r="E15" s="54">
        <v>262</v>
      </c>
      <c r="F15" s="22"/>
    </row>
    <row r="16" spans="1:8" ht="14.25" customHeight="1" x14ac:dyDescent="0.2">
      <c r="A16" s="48" t="s">
        <v>415</v>
      </c>
      <c r="B16" s="54">
        <v>177</v>
      </c>
      <c r="C16" s="54">
        <v>171</v>
      </c>
      <c r="D16" s="54">
        <v>159</v>
      </c>
      <c r="E16" s="54">
        <v>159</v>
      </c>
      <c r="F16" s="22"/>
    </row>
    <row r="17" spans="1:6" ht="14.25" customHeight="1" x14ac:dyDescent="0.2">
      <c r="A17" s="48" t="s">
        <v>410</v>
      </c>
      <c r="B17" s="54">
        <v>160</v>
      </c>
      <c r="C17" s="54">
        <v>169</v>
      </c>
      <c r="D17" s="54">
        <v>179</v>
      </c>
      <c r="E17" s="54">
        <v>179</v>
      </c>
      <c r="F17" s="22"/>
    </row>
    <row r="18" spans="1:6" ht="14.25" customHeight="1" x14ac:dyDescent="0.2">
      <c r="A18" s="389" t="s">
        <v>46</v>
      </c>
      <c r="B18" s="65">
        <f>SUM(B4:B17)</f>
        <v>2611</v>
      </c>
      <c r="C18" s="65">
        <f>SUM(C4:C17)</f>
        <v>2539</v>
      </c>
      <c r="D18" s="65">
        <f>SUM(D4:D17)</f>
        <v>2466</v>
      </c>
      <c r="E18" s="65">
        <f>SUM(E4:E17)</f>
        <v>2409</v>
      </c>
      <c r="F18" s="22"/>
    </row>
    <row r="19" spans="1:6" ht="14.25" customHeight="1" x14ac:dyDescent="0.2">
      <c r="A19" s="177"/>
      <c r="B19" s="175"/>
      <c r="C19" s="175"/>
      <c r="D19" s="395"/>
      <c r="F19" s="22"/>
    </row>
    <row r="21" spans="1:6" s="119" customFormat="1" ht="15.75" customHeight="1" x14ac:dyDescent="0.25">
      <c r="A21" s="119" t="s">
        <v>1774</v>
      </c>
    </row>
    <row r="22" spans="1:6" x14ac:dyDescent="0.2">
      <c r="A22" s="13" t="s">
        <v>43</v>
      </c>
      <c r="F22" s="22"/>
    </row>
    <row r="23" spans="1:6" ht="31.5" customHeight="1" x14ac:dyDescent="0.2">
      <c r="A23" s="631" t="s">
        <v>838</v>
      </c>
      <c r="B23" s="632" t="s">
        <v>1168</v>
      </c>
      <c r="C23" s="632" t="s">
        <v>1167</v>
      </c>
      <c r="D23" s="632" t="s">
        <v>1166</v>
      </c>
      <c r="E23" s="632" t="s">
        <v>1375</v>
      </c>
      <c r="F23" s="22"/>
    </row>
    <row r="24" spans="1:6" ht="14.25" customHeight="1" x14ac:dyDescent="0.2">
      <c r="A24" s="48" t="s">
        <v>398</v>
      </c>
      <c r="B24" s="54">
        <v>10</v>
      </c>
      <c r="C24" s="54">
        <v>10</v>
      </c>
      <c r="D24" s="60">
        <v>10</v>
      </c>
      <c r="E24" s="60">
        <v>10</v>
      </c>
      <c r="F24" s="22"/>
    </row>
    <row r="25" spans="1:6" ht="14.25" customHeight="1" x14ac:dyDescent="0.2">
      <c r="A25" s="48" t="s">
        <v>399</v>
      </c>
      <c r="B25" s="54">
        <v>4</v>
      </c>
      <c r="C25" s="54">
        <v>3</v>
      </c>
      <c r="D25" s="60">
        <v>3</v>
      </c>
      <c r="E25" s="60">
        <v>5</v>
      </c>
      <c r="F25" s="22"/>
    </row>
    <row r="26" spans="1:6" ht="14.25" customHeight="1" x14ac:dyDescent="0.2">
      <c r="A26" s="48" t="s">
        <v>406</v>
      </c>
      <c r="B26" s="54">
        <v>13</v>
      </c>
      <c r="C26" s="54">
        <v>13</v>
      </c>
      <c r="D26" s="60">
        <v>12</v>
      </c>
      <c r="E26" s="60">
        <v>11</v>
      </c>
      <c r="F26" s="22"/>
    </row>
    <row r="27" spans="1:6" ht="14.25" customHeight="1" x14ac:dyDescent="0.2">
      <c r="A27" s="48" t="s">
        <v>403</v>
      </c>
      <c r="B27" s="54">
        <v>11</v>
      </c>
      <c r="C27" s="54">
        <v>11</v>
      </c>
      <c r="D27" s="60">
        <v>11</v>
      </c>
      <c r="E27" s="60">
        <v>11</v>
      </c>
      <c r="F27" s="22"/>
    </row>
    <row r="28" spans="1:6" ht="14.25" customHeight="1" x14ac:dyDescent="0.2">
      <c r="A28" s="48" t="s">
        <v>401</v>
      </c>
      <c r="B28" s="54">
        <v>10</v>
      </c>
      <c r="C28" s="54">
        <v>10</v>
      </c>
      <c r="D28" s="60">
        <v>9</v>
      </c>
      <c r="E28" s="60">
        <v>10</v>
      </c>
      <c r="F28" s="22"/>
    </row>
    <row r="29" spans="1:6" ht="14.25" customHeight="1" x14ac:dyDescent="0.2">
      <c r="A29" s="48" t="s">
        <v>402</v>
      </c>
      <c r="B29" s="54">
        <v>6</v>
      </c>
      <c r="C29" s="54">
        <v>5</v>
      </c>
      <c r="D29" s="60">
        <v>5</v>
      </c>
      <c r="E29" s="60">
        <v>6</v>
      </c>
      <c r="F29" s="22"/>
    </row>
    <row r="30" spans="1:6" ht="14.25" customHeight="1" x14ac:dyDescent="0.2">
      <c r="A30" s="48" t="s">
        <v>411</v>
      </c>
      <c r="B30" s="54">
        <v>6</v>
      </c>
      <c r="C30" s="54">
        <v>6</v>
      </c>
      <c r="D30" s="60">
        <v>6</v>
      </c>
      <c r="E30" s="60">
        <v>5</v>
      </c>
      <c r="F30" s="22"/>
    </row>
    <row r="31" spans="1:6" ht="14.25" customHeight="1" x14ac:dyDescent="0.2">
      <c r="A31" s="48" t="s">
        <v>400</v>
      </c>
      <c r="B31" s="54">
        <v>7</v>
      </c>
      <c r="C31" s="54">
        <v>7</v>
      </c>
      <c r="D31" s="60">
        <v>6</v>
      </c>
      <c r="E31" s="60">
        <v>6</v>
      </c>
      <c r="F31" s="22"/>
    </row>
    <row r="32" spans="1:6" ht="14.25" customHeight="1" x14ac:dyDescent="0.2">
      <c r="A32" s="48" t="s">
        <v>409</v>
      </c>
      <c r="B32" s="54">
        <v>10</v>
      </c>
      <c r="C32" s="54">
        <v>9</v>
      </c>
      <c r="D32" s="60">
        <v>9</v>
      </c>
      <c r="E32" s="60">
        <v>9</v>
      </c>
      <c r="F32" s="22"/>
    </row>
    <row r="33" spans="1:6" ht="14.25" customHeight="1" x14ac:dyDescent="0.2">
      <c r="A33" s="48" t="s">
        <v>408</v>
      </c>
      <c r="B33" s="54">
        <v>12</v>
      </c>
      <c r="C33" s="54">
        <v>12</v>
      </c>
      <c r="D33" s="60">
        <v>12</v>
      </c>
      <c r="E33" s="60">
        <v>12</v>
      </c>
      <c r="F33" s="22"/>
    </row>
    <row r="34" spans="1:6" ht="14.25" customHeight="1" x14ac:dyDescent="0.2">
      <c r="A34" s="48" t="s">
        <v>405</v>
      </c>
      <c r="B34" s="54">
        <v>9</v>
      </c>
      <c r="C34" s="54">
        <v>13</v>
      </c>
      <c r="D34" s="60">
        <v>13</v>
      </c>
      <c r="E34" s="60">
        <v>13</v>
      </c>
      <c r="F34" s="22"/>
    </row>
    <row r="35" spans="1:6" ht="14.25" customHeight="1" x14ac:dyDescent="0.2">
      <c r="A35" s="48" t="s">
        <v>407</v>
      </c>
      <c r="B35" s="54">
        <v>11</v>
      </c>
      <c r="C35" s="54">
        <v>12</v>
      </c>
      <c r="D35" s="60">
        <v>12</v>
      </c>
      <c r="E35" s="60">
        <v>12</v>
      </c>
      <c r="F35" s="22"/>
    </row>
    <row r="36" spans="1:6" ht="14.25" customHeight="1" x14ac:dyDescent="0.2">
      <c r="A36" s="48" t="s">
        <v>415</v>
      </c>
      <c r="B36" s="54">
        <v>9</v>
      </c>
      <c r="C36" s="54">
        <v>9</v>
      </c>
      <c r="D36" s="60">
        <v>9</v>
      </c>
      <c r="E36" s="60">
        <v>9</v>
      </c>
      <c r="F36" s="22"/>
    </row>
    <row r="37" spans="1:6" ht="14.25" customHeight="1" x14ac:dyDescent="0.2">
      <c r="A37" s="48" t="s">
        <v>410</v>
      </c>
      <c r="B37" s="54">
        <v>10</v>
      </c>
      <c r="C37" s="54">
        <v>10</v>
      </c>
      <c r="D37" s="60">
        <v>10</v>
      </c>
      <c r="E37" s="60">
        <v>10</v>
      </c>
      <c r="F37" s="22"/>
    </row>
    <row r="38" spans="1:6" ht="14.25" customHeight="1" x14ac:dyDescent="0.2">
      <c r="A38" s="389" t="s">
        <v>46</v>
      </c>
      <c r="B38" s="62">
        <f t="shared" ref="B38:D38" si="0">SUM(B24:B37)</f>
        <v>128</v>
      </c>
      <c r="C38" s="62">
        <f t="shared" si="0"/>
        <v>130</v>
      </c>
      <c r="D38" s="62">
        <f t="shared" si="0"/>
        <v>127</v>
      </c>
      <c r="E38" s="62">
        <f>SUM(E24:E37)</f>
        <v>129</v>
      </c>
      <c r="F38" s="22"/>
    </row>
    <row r="40" spans="1:6" x14ac:dyDescent="0.2">
      <c r="F40" s="22"/>
    </row>
    <row r="41" spans="1:6" ht="15" x14ac:dyDescent="0.25">
      <c r="A41" s="33" t="s">
        <v>1483</v>
      </c>
      <c r="F41" s="22"/>
    </row>
    <row r="42" spans="1:6" x14ac:dyDescent="0.2">
      <c r="F42" s="22"/>
    </row>
    <row r="43" spans="1:6" x14ac:dyDescent="0.2">
      <c r="A43" s="22" t="s">
        <v>399</v>
      </c>
      <c r="B43" s="22">
        <v>89</v>
      </c>
      <c r="F43" s="22"/>
    </row>
    <row r="44" spans="1:6" x14ac:dyDescent="0.2">
      <c r="A44" s="22" t="s">
        <v>402</v>
      </c>
      <c r="B44" s="22">
        <v>96</v>
      </c>
      <c r="F44" s="22"/>
    </row>
    <row r="45" spans="1:6" x14ac:dyDescent="0.2">
      <c r="A45" s="22" t="s">
        <v>404</v>
      </c>
      <c r="B45" s="22">
        <v>101</v>
      </c>
      <c r="F45" s="22"/>
    </row>
    <row r="46" spans="1:6" x14ac:dyDescent="0.2">
      <c r="A46" s="22" t="s">
        <v>400</v>
      </c>
      <c r="B46" s="22">
        <v>109</v>
      </c>
      <c r="F46" s="22"/>
    </row>
    <row r="47" spans="1:6" x14ac:dyDescent="0.2">
      <c r="A47" s="22" t="s">
        <v>401</v>
      </c>
      <c r="B47" s="22">
        <v>147</v>
      </c>
      <c r="F47" s="22"/>
    </row>
    <row r="48" spans="1:6" x14ac:dyDescent="0.2">
      <c r="A48" s="22" t="s">
        <v>415</v>
      </c>
      <c r="B48" s="22">
        <v>159</v>
      </c>
      <c r="F48" s="22"/>
    </row>
    <row r="49" spans="1:6" x14ac:dyDescent="0.2">
      <c r="A49" s="22" t="s">
        <v>409</v>
      </c>
      <c r="B49" s="22">
        <v>168</v>
      </c>
      <c r="F49" s="22"/>
    </row>
    <row r="50" spans="1:6" x14ac:dyDescent="0.2">
      <c r="A50" s="22" t="s">
        <v>410</v>
      </c>
      <c r="B50" s="22">
        <v>179</v>
      </c>
      <c r="F50" s="22"/>
    </row>
    <row r="51" spans="1:6" x14ac:dyDescent="0.2">
      <c r="A51" s="22" t="s">
        <v>398</v>
      </c>
      <c r="B51" s="22">
        <v>191</v>
      </c>
      <c r="F51" s="22"/>
    </row>
    <row r="52" spans="1:6" x14ac:dyDescent="0.2">
      <c r="A52" s="22" t="s">
        <v>403</v>
      </c>
      <c r="B52" s="22">
        <v>193</v>
      </c>
      <c r="F52" s="22"/>
    </row>
    <row r="53" spans="1:6" x14ac:dyDescent="0.2">
      <c r="A53" s="22" t="s">
        <v>406</v>
      </c>
      <c r="B53" s="22">
        <v>211</v>
      </c>
      <c r="F53" s="22"/>
    </row>
    <row r="54" spans="1:6" x14ac:dyDescent="0.2">
      <c r="A54" s="22" t="s">
        <v>788</v>
      </c>
      <c r="B54" s="22">
        <v>225</v>
      </c>
      <c r="F54" s="22"/>
    </row>
    <row r="55" spans="1:6" x14ac:dyDescent="0.2">
      <c r="A55" s="22" t="s">
        <v>407</v>
      </c>
      <c r="B55" s="22">
        <v>262</v>
      </c>
      <c r="F55" s="22"/>
    </row>
    <row r="56" spans="1:6" x14ac:dyDescent="0.2">
      <c r="A56" s="22" t="s">
        <v>839</v>
      </c>
      <c r="B56" s="22">
        <v>279</v>
      </c>
      <c r="F56" s="22"/>
    </row>
    <row r="57" spans="1:6" x14ac:dyDescent="0.2">
      <c r="F57" s="22"/>
    </row>
    <row r="58" spans="1:6" x14ac:dyDescent="0.2">
      <c r="F58" s="22"/>
    </row>
    <row r="59" spans="1:6" x14ac:dyDescent="0.2">
      <c r="F59" s="22"/>
    </row>
    <row r="60" spans="1:6" x14ac:dyDescent="0.2">
      <c r="F60" s="22"/>
    </row>
    <row r="61" spans="1:6" x14ac:dyDescent="0.2">
      <c r="F61" s="22"/>
    </row>
    <row r="62" spans="1:6" x14ac:dyDescent="0.2">
      <c r="F62" s="22"/>
    </row>
    <row r="63" spans="1:6" x14ac:dyDescent="0.2">
      <c r="F63" s="22"/>
    </row>
    <row r="64" spans="1:6" x14ac:dyDescent="0.2">
      <c r="F64" s="22"/>
    </row>
    <row r="65" spans="6:6" x14ac:dyDescent="0.2">
      <c r="F65" s="22"/>
    </row>
    <row r="66" spans="6:6" x14ac:dyDescent="0.2">
      <c r="F66" s="22"/>
    </row>
    <row r="67" spans="6:6" x14ac:dyDescent="0.2">
      <c r="F67" s="22"/>
    </row>
    <row r="68" spans="6:6" x14ac:dyDescent="0.2">
      <c r="F68" s="22"/>
    </row>
    <row r="69" spans="6:6" x14ac:dyDescent="0.2">
      <c r="F69" s="22"/>
    </row>
    <row r="70" spans="6:6" x14ac:dyDescent="0.2">
      <c r="F70" s="22"/>
    </row>
    <row r="71" spans="6:6" x14ac:dyDescent="0.2">
      <c r="F71" s="22"/>
    </row>
    <row r="72" spans="6:6" x14ac:dyDescent="0.2">
      <c r="F72" s="22"/>
    </row>
  </sheetData>
  <sortState xmlns:xlrd2="http://schemas.microsoft.com/office/spreadsheetml/2017/richdata2" ref="A43:B56">
    <sortCondition ref="B43:B56"/>
  </sortState>
  <phoneticPr fontId="28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58"/>
  <sheetViews>
    <sheetView workbookViewId="0">
      <selection activeCell="A20" sqref="A20:G20"/>
    </sheetView>
  </sheetViews>
  <sheetFormatPr defaultColWidth="9.140625" defaultRowHeight="12.75" x14ac:dyDescent="0.2"/>
  <cols>
    <col min="1" max="1" width="26.42578125" style="22" customWidth="1"/>
    <col min="2" max="7" width="8.85546875" style="22" customWidth="1"/>
    <col min="8" max="8" width="22.42578125" style="22" bestFit="1" customWidth="1"/>
    <col min="9" max="16384" width="9.140625" style="22"/>
  </cols>
  <sheetData>
    <row r="1" spans="1:7" ht="16.5" customHeight="1" x14ac:dyDescent="0.25">
      <c r="A1" s="151" t="s">
        <v>1775</v>
      </c>
      <c r="B1" s="151"/>
      <c r="C1" s="151"/>
      <c r="D1" s="151"/>
      <c r="E1" s="151"/>
      <c r="F1" s="151"/>
      <c r="G1" s="151"/>
    </row>
    <row r="2" spans="1:7" ht="10.5" customHeight="1" x14ac:dyDescent="0.2">
      <c r="F2" s="28"/>
    </row>
    <row r="3" spans="1:7" ht="17.25" customHeight="1" x14ac:dyDescent="0.2">
      <c r="A3" s="620"/>
      <c r="B3" s="620" t="s">
        <v>857</v>
      </c>
      <c r="C3" s="620" t="s">
        <v>850</v>
      </c>
      <c r="D3" s="620" t="s">
        <v>858</v>
      </c>
      <c r="E3" s="620" t="s">
        <v>859</v>
      </c>
      <c r="F3" s="620" t="s">
        <v>860</v>
      </c>
      <c r="G3" s="620" t="s">
        <v>46</v>
      </c>
    </row>
    <row r="4" spans="1:7" x14ac:dyDescent="0.2">
      <c r="A4" s="48" t="s">
        <v>398</v>
      </c>
      <c r="B4" s="60">
        <v>33</v>
      </c>
      <c r="C4" s="60">
        <v>39</v>
      </c>
      <c r="D4" s="60">
        <v>42</v>
      </c>
      <c r="E4" s="60">
        <v>35</v>
      </c>
      <c r="F4" s="60">
        <v>42</v>
      </c>
      <c r="G4" s="60">
        <v>191</v>
      </c>
    </row>
    <row r="5" spans="1:7" x14ac:dyDescent="0.2">
      <c r="A5" s="48" t="s">
        <v>399</v>
      </c>
      <c r="B5" s="71">
        <v>28</v>
      </c>
      <c r="C5" s="71">
        <v>23</v>
      </c>
      <c r="D5" s="71">
        <v>0</v>
      </c>
      <c r="E5" s="71">
        <v>16</v>
      </c>
      <c r="F5" s="71">
        <v>22</v>
      </c>
      <c r="G5" s="60">
        <v>89</v>
      </c>
    </row>
    <row r="6" spans="1:7" x14ac:dyDescent="0.2">
      <c r="A6" s="48" t="s">
        <v>406</v>
      </c>
      <c r="B6" s="57">
        <v>39</v>
      </c>
      <c r="C6" s="57">
        <v>36</v>
      </c>
      <c r="D6" s="57">
        <v>43</v>
      </c>
      <c r="E6" s="57">
        <v>56</v>
      </c>
      <c r="F6" s="57">
        <v>37</v>
      </c>
      <c r="G6" s="60">
        <v>211</v>
      </c>
    </row>
    <row r="7" spans="1:7" x14ac:dyDescent="0.2">
      <c r="A7" s="48" t="s">
        <v>403</v>
      </c>
      <c r="B7" s="60">
        <v>30</v>
      </c>
      <c r="C7" s="60">
        <v>44</v>
      </c>
      <c r="D7" s="60">
        <v>39</v>
      </c>
      <c r="E7" s="60">
        <v>38</v>
      </c>
      <c r="F7" s="60">
        <v>42</v>
      </c>
      <c r="G7" s="60">
        <v>193</v>
      </c>
    </row>
    <row r="8" spans="1:7" x14ac:dyDescent="0.2">
      <c r="A8" s="48" t="s">
        <v>401</v>
      </c>
      <c r="B8" s="60">
        <v>27</v>
      </c>
      <c r="C8" s="60">
        <v>22</v>
      </c>
      <c r="D8" s="60">
        <v>32</v>
      </c>
      <c r="E8" s="60">
        <v>34</v>
      </c>
      <c r="F8" s="60">
        <v>32</v>
      </c>
      <c r="G8" s="60">
        <v>147</v>
      </c>
    </row>
    <row r="9" spans="1:7" x14ac:dyDescent="0.2">
      <c r="A9" s="48" t="s">
        <v>402</v>
      </c>
      <c r="B9" s="60">
        <v>18</v>
      </c>
      <c r="C9" s="60">
        <v>22</v>
      </c>
      <c r="D9" s="60">
        <v>14</v>
      </c>
      <c r="E9" s="60">
        <v>20</v>
      </c>
      <c r="F9" s="60">
        <v>22</v>
      </c>
      <c r="G9" s="60">
        <v>96</v>
      </c>
    </row>
    <row r="10" spans="1:7" x14ac:dyDescent="0.2">
      <c r="A10" s="48" t="s">
        <v>404</v>
      </c>
      <c r="B10" s="60">
        <v>16</v>
      </c>
      <c r="C10" s="60">
        <v>21</v>
      </c>
      <c r="D10" s="60">
        <v>19</v>
      </c>
      <c r="E10" s="60">
        <v>23</v>
      </c>
      <c r="F10" s="60">
        <v>22</v>
      </c>
      <c r="G10" s="60">
        <v>101</v>
      </c>
    </row>
    <row r="11" spans="1:7" x14ac:dyDescent="0.2">
      <c r="A11" s="51" t="s">
        <v>400</v>
      </c>
      <c r="B11" s="71">
        <v>21</v>
      </c>
      <c r="C11" s="71">
        <v>20</v>
      </c>
      <c r="D11" s="71">
        <v>23</v>
      </c>
      <c r="E11" s="71">
        <v>15</v>
      </c>
      <c r="F11" s="71">
        <v>30</v>
      </c>
      <c r="G11" s="60">
        <v>109</v>
      </c>
    </row>
    <row r="12" spans="1:7" x14ac:dyDescent="0.2">
      <c r="A12" s="100" t="s">
        <v>409</v>
      </c>
      <c r="B12" s="57">
        <v>36</v>
      </c>
      <c r="C12" s="57">
        <v>41</v>
      </c>
      <c r="D12" s="57">
        <v>20</v>
      </c>
      <c r="E12" s="57">
        <v>35</v>
      </c>
      <c r="F12" s="57">
        <v>36</v>
      </c>
      <c r="G12" s="60">
        <v>168</v>
      </c>
    </row>
    <row r="13" spans="1:7" x14ac:dyDescent="0.2">
      <c r="A13" s="48" t="s">
        <v>788</v>
      </c>
      <c r="B13" s="60">
        <v>33</v>
      </c>
      <c r="C13" s="60">
        <v>44</v>
      </c>
      <c r="D13" s="60">
        <v>34</v>
      </c>
      <c r="E13" s="60">
        <v>58</v>
      </c>
      <c r="F13" s="60">
        <v>56</v>
      </c>
      <c r="G13" s="60">
        <v>225</v>
      </c>
    </row>
    <row r="14" spans="1:7" ht="14.25" customHeight="1" x14ac:dyDescent="0.2">
      <c r="A14" s="48" t="s">
        <v>839</v>
      </c>
      <c r="B14" s="60">
        <v>61</v>
      </c>
      <c r="C14" s="60">
        <v>43</v>
      </c>
      <c r="D14" s="60">
        <v>41</v>
      </c>
      <c r="E14" s="60">
        <v>64</v>
      </c>
      <c r="F14" s="60">
        <v>70</v>
      </c>
      <c r="G14" s="60">
        <v>279</v>
      </c>
    </row>
    <row r="15" spans="1:7" x14ac:dyDescent="0.2">
      <c r="A15" s="48" t="s">
        <v>407</v>
      </c>
      <c r="B15" s="60">
        <v>44</v>
      </c>
      <c r="C15" s="60">
        <v>67</v>
      </c>
      <c r="D15" s="60">
        <v>66</v>
      </c>
      <c r="E15" s="60">
        <v>44</v>
      </c>
      <c r="F15" s="60">
        <v>41</v>
      </c>
      <c r="G15" s="60">
        <v>262</v>
      </c>
    </row>
    <row r="16" spans="1:7" x14ac:dyDescent="0.2">
      <c r="A16" s="48" t="s">
        <v>415</v>
      </c>
      <c r="B16" s="60">
        <v>28</v>
      </c>
      <c r="C16" s="60">
        <v>37</v>
      </c>
      <c r="D16" s="60">
        <v>33</v>
      </c>
      <c r="E16" s="60">
        <v>21</v>
      </c>
      <c r="F16" s="60">
        <v>40</v>
      </c>
      <c r="G16" s="60">
        <v>159</v>
      </c>
    </row>
    <row r="17" spans="1:7" x14ac:dyDescent="0.2">
      <c r="A17" s="48" t="s">
        <v>410</v>
      </c>
      <c r="B17" s="71">
        <v>39</v>
      </c>
      <c r="C17" s="71">
        <v>32</v>
      </c>
      <c r="D17" s="71">
        <v>44</v>
      </c>
      <c r="E17" s="71">
        <v>39</v>
      </c>
      <c r="F17" s="71">
        <v>25</v>
      </c>
      <c r="G17" s="60">
        <v>179</v>
      </c>
    </row>
    <row r="18" spans="1:7" x14ac:dyDescent="0.2">
      <c r="A18" s="634" t="s">
        <v>46</v>
      </c>
      <c r="B18" s="62">
        <f>SUM(B4:B17)</f>
        <v>453</v>
      </c>
      <c r="C18" s="62">
        <f t="shared" ref="C18:G18" si="0">SUM(C4:C17)</f>
        <v>491</v>
      </c>
      <c r="D18" s="62">
        <f t="shared" si="0"/>
        <v>450</v>
      </c>
      <c r="E18" s="62">
        <f t="shared" si="0"/>
        <v>498</v>
      </c>
      <c r="F18" s="62">
        <f t="shared" si="0"/>
        <v>517</v>
      </c>
      <c r="G18" s="640">
        <f t="shared" si="0"/>
        <v>2409</v>
      </c>
    </row>
    <row r="19" spans="1:7" ht="9" customHeight="1" x14ac:dyDescent="0.2">
      <c r="A19" s="177"/>
      <c r="B19" s="395"/>
      <c r="C19" s="395"/>
      <c r="D19" s="395"/>
      <c r="E19" s="395"/>
      <c r="F19" s="395"/>
      <c r="G19" s="175"/>
    </row>
    <row r="20" spans="1:7" ht="9" customHeight="1" x14ac:dyDescent="0.2">
      <c r="A20" s="177"/>
      <c r="B20" s="395"/>
      <c r="C20" s="395"/>
      <c r="D20" s="395"/>
      <c r="E20" s="395"/>
      <c r="F20" s="395"/>
      <c r="G20" s="175"/>
    </row>
    <row r="21" spans="1:7" ht="18" customHeight="1" x14ac:dyDescent="0.25">
      <c r="A21" s="119" t="s">
        <v>1776</v>
      </c>
      <c r="B21" s="119"/>
      <c r="C21" s="119"/>
      <c r="D21" s="119"/>
      <c r="E21" s="119"/>
      <c r="F21" s="119"/>
      <c r="G21" s="119"/>
    </row>
    <row r="22" spans="1:7" ht="10.5" customHeight="1" x14ac:dyDescent="0.2">
      <c r="A22" s="306"/>
    </row>
    <row r="23" spans="1:7" ht="17.25" customHeight="1" x14ac:dyDescent="0.2">
      <c r="A23" s="382"/>
      <c r="B23" s="382" t="s">
        <v>857</v>
      </c>
      <c r="C23" s="382" t="s">
        <v>850</v>
      </c>
      <c r="D23" s="382" t="s">
        <v>858</v>
      </c>
      <c r="E23" s="382" t="s">
        <v>859</v>
      </c>
      <c r="F23" s="382" t="s">
        <v>860</v>
      </c>
      <c r="G23" s="382" t="s">
        <v>46</v>
      </c>
    </row>
    <row r="24" spans="1:7" ht="12.75" customHeight="1" x14ac:dyDescent="0.2">
      <c r="A24" s="48" t="s">
        <v>398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f>SUM(B24:F24)</f>
        <v>10</v>
      </c>
    </row>
    <row r="25" spans="1:7" ht="12.75" customHeight="1" x14ac:dyDescent="0.2">
      <c r="A25" s="48" t="s">
        <v>399</v>
      </c>
      <c r="B25" s="71">
        <v>2</v>
      </c>
      <c r="C25" s="71">
        <v>1</v>
      </c>
      <c r="D25" s="71">
        <v>0</v>
      </c>
      <c r="E25" s="71">
        <v>1</v>
      </c>
      <c r="F25" s="71">
        <v>1</v>
      </c>
      <c r="G25" s="60">
        <f t="shared" ref="G25:G37" si="1">SUM(B25:F25)</f>
        <v>5</v>
      </c>
    </row>
    <row r="26" spans="1:7" ht="12.75" customHeight="1" x14ac:dyDescent="0.2">
      <c r="A26" s="48" t="s">
        <v>406</v>
      </c>
      <c r="B26" s="57">
        <v>2</v>
      </c>
      <c r="C26" s="57">
        <v>2</v>
      </c>
      <c r="D26" s="57">
        <v>2</v>
      </c>
      <c r="E26" s="57">
        <v>3</v>
      </c>
      <c r="F26" s="57">
        <v>2</v>
      </c>
      <c r="G26" s="60">
        <f t="shared" si="1"/>
        <v>11</v>
      </c>
    </row>
    <row r="27" spans="1:7" ht="12.75" customHeight="1" x14ac:dyDescent="0.2">
      <c r="A27" s="48" t="s">
        <v>403</v>
      </c>
      <c r="B27" s="60">
        <v>2</v>
      </c>
      <c r="C27" s="60">
        <v>3</v>
      </c>
      <c r="D27" s="60">
        <v>2</v>
      </c>
      <c r="E27" s="60">
        <v>2</v>
      </c>
      <c r="F27" s="60">
        <v>2</v>
      </c>
      <c r="G27" s="60">
        <f t="shared" si="1"/>
        <v>11</v>
      </c>
    </row>
    <row r="28" spans="1:7" ht="12.75" customHeight="1" x14ac:dyDescent="0.2">
      <c r="A28" s="48" t="s">
        <v>401</v>
      </c>
      <c r="B28" s="60">
        <v>2</v>
      </c>
      <c r="C28" s="60">
        <v>2</v>
      </c>
      <c r="D28" s="60">
        <v>2</v>
      </c>
      <c r="E28" s="60">
        <v>2</v>
      </c>
      <c r="F28" s="60">
        <v>2</v>
      </c>
      <c r="G28" s="60">
        <f t="shared" si="1"/>
        <v>10</v>
      </c>
    </row>
    <row r="29" spans="1:7" ht="12.75" customHeight="1" x14ac:dyDescent="0.2">
      <c r="A29" s="48" t="s">
        <v>402</v>
      </c>
      <c r="B29" s="60">
        <v>1</v>
      </c>
      <c r="C29" s="60">
        <v>2</v>
      </c>
      <c r="D29" s="60">
        <v>1</v>
      </c>
      <c r="E29" s="60">
        <v>1</v>
      </c>
      <c r="F29" s="60">
        <v>1</v>
      </c>
      <c r="G29" s="60">
        <f t="shared" si="1"/>
        <v>6</v>
      </c>
    </row>
    <row r="30" spans="1:7" ht="12.75" customHeight="1" x14ac:dyDescent="0.2">
      <c r="A30" s="48" t="s">
        <v>411</v>
      </c>
      <c r="B30" s="60">
        <v>1</v>
      </c>
      <c r="C30" s="60">
        <v>1</v>
      </c>
      <c r="D30" s="60">
        <v>1</v>
      </c>
      <c r="E30" s="60">
        <v>1</v>
      </c>
      <c r="F30" s="60">
        <v>1</v>
      </c>
      <c r="G30" s="60">
        <f t="shared" si="1"/>
        <v>5</v>
      </c>
    </row>
    <row r="31" spans="1:7" ht="12.75" customHeight="1" x14ac:dyDescent="0.2">
      <c r="A31" s="51" t="s">
        <v>400</v>
      </c>
      <c r="B31" s="71">
        <v>1</v>
      </c>
      <c r="C31" s="71">
        <v>1</v>
      </c>
      <c r="D31" s="71">
        <v>1</v>
      </c>
      <c r="E31" s="71">
        <v>1</v>
      </c>
      <c r="F31" s="71">
        <v>2</v>
      </c>
      <c r="G31" s="60">
        <f t="shared" si="1"/>
        <v>6</v>
      </c>
    </row>
    <row r="32" spans="1:7" s="28" customFormat="1" ht="12.75" customHeight="1" x14ac:dyDescent="0.2">
      <c r="A32" s="100" t="s">
        <v>409</v>
      </c>
      <c r="B32" s="57">
        <v>2</v>
      </c>
      <c r="C32" s="57">
        <v>2</v>
      </c>
      <c r="D32" s="57">
        <v>1</v>
      </c>
      <c r="E32" s="57">
        <v>2</v>
      </c>
      <c r="F32" s="57">
        <v>2</v>
      </c>
      <c r="G32" s="60">
        <f t="shared" si="1"/>
        <v>9</v>
      </c>
    </row>
    <row r="33" spans="1:7" ht="12.75" customHeight="1" x14ac:dyDescent="0.2">
      <c r="A33" s="48" t="s">
        <v>408</v>
      </c>
      <c r="B33" s="60">
        <v>2</v>
      </c>
      <c r="C33" s="60">
        <v>2</v>
      </c>
      <c r="D33" s="60">
        <v>2</v>
      </c>
      <c r="E33" s="60">
        <v>3</v>
      </c>
      <c r="F33" s="60">
        <v>3</v>
      </c>
      <c r="G33" s="60">
        <f t="shared" si="1"/>
        <v>12</v>
      </c>
    </row>
    <row r="34" spans="1:7" ht="12.75" customHeight="1" x14ac:dyDescent="0.2">
      <c r="A34" s="48" t="s">
        <v>405</v>
      </c>
      <c r="B34" s="60">
        <v>3</v>
      </c>
      <c r="C34" s="60">
        <v>2</v>
      </c>
      <c r="D34" s="60">
        <v>2</v>
      </c>
      <c r="E34" s="60">
        <v>3</v>
      </c>
      <c r="F34" s="60">
        <v>3</v>
      </c>
      <c r="G34" s="60">
        <f t="shared" si="1"/>
        <v>13</v>
      </c>
    </row>
    <row r="35" spans="1:7" ht="12.75" customHeight="1" x14ac:dyDescent="0.2">
      <c r="A35" s="48" t="s">
        <v>407</v>
      </c>
      <c r="B35" s="60">
        <v>2</v>
      </c>
      <c r="C35" s="60">
        <v>3</v>
      </c>
      <c r="D35" s="60">
        <v>3</v>
      </c>
      <c r="E35" s="60">
        <v>2</v>
      </c>
      <c r="F35" s="60">
        <v>2</v>
      </c>
      <c r="G35" s="60">
        <f t="shared" si="1"/>
        <v>12</v>
      </c>
    </row>
    <row r="36" spans="1:7" ht="12.75" customHeight="1" x14ac:dyDescent="0.2">
      <c r="A36" s="48" t="s">
        <v>415</v>
      </c>
      <c r="B36" s="60">
        <v>2</v>
      </c>
      <c r="C36" s="60">
        <v>2</v>
      </c>
      <c r="D36" s="60">
        <v>2</v>
      </c>
      <c r="E36" s="60">
        <v>1</v>
      </c>
      <c r="F36" s="60">
        <v>2</v>
      </c>
      <c r="G36" s="60">
        <f t="shared" si="1"/>
        <v>9</v>
      </c>
    </row>
    <row r="37" spans="1:7" ht="12.75" customHeight="1" x14ac:dyDescent="0.2">
      <c r="A37" s="48" t="s">
        <v>410</v>
      </c>
      <c r="B37" s="71">
        <v>2</v>
      </c>
      <c r="C37" s="71">
        <v>2</v>
      </c>
      <c r="D37" s="71">
        <v>2</v>
      </c>
      <c r="E37" s="71">
        <v>2</v>
      </c>
      <c r="F37" s="71">
        <v>2</v>
      </c>
      <c r="G37" s="60">
        <f t="shared" si="1"/>
        <v>10</v>
      </c>
    </row>
    <row r="38" spans="1:7" ht="12.75" customHeight="1" x14ac:dyDescent="0.2">
      <c r="A38" s="389" t="s">
        <v>46</v>
      </c>
      <c r="B38" s="62">
        <f>SUM(B24:B37)</f>
        <v>26</v>
      </c>
      <c r="C38" s="62">
        <f t="shared" ref="C38:G38" si="2">SUM(C24:C37)</f>
        <v>27</v>
      </c>
      <c r="D38" s="62">
        <f t="shared" si="2"/>
        <v>23</v>
      </c>
      <c r="E38" s="62">
        <f t="shared" si="2"/>
        <v>26</v>
      </c>
      <c r="F38" s="62">
        <f t="shared" si="2"/>
        <v>27</v>
      </c>
      <c r="G38" s="62">
        <f t="shared" si="2"/>
        <v>129</v>
      </c>
    </row>
    <row r="39" spans="1:7" ht="9" customHeight="1" x14ac:dyDescent="0.2">
      <c r="A39" s="177"/>
      <c r="B39" s="13"/>
      <c r="C39" s="13"/>
      <c r="D39" s="13"/>
      <c r="E39" s="13"/>
      <c r="F39" s="13"/>
      <c r="G39" s="13"/>
    </row>
    <row r="40" spans="1:7" ht="9" customHeight="1" x14ac:dyDescent="0.2"/>
    <row r="41" spans="1:7" ht="18" customHeight="1" x14ac:dyDescent="0.25">
      <c r="A41" s="119" t="s">
        <v>1777</v>
      </c>
      <c r="B41" s="119"/>
      <c r="C41" s="119"/>
      <c r="D41" s="119"/>
      <c r="E41" s="119"/>
      <c r="F41" s="119"/>
      <c r="G41" s="119"/>
    </row>
    <row r="42" spans="1:7" ht="10.5" customHeight="1" x14ac:dyDescent="0.25">
      <c r="A42" s="119"/>
      <c r="B42" s="119"/>
      <c r="C42" s="119"/>
      <c r="D42" s="119"/>
      <c r="E42" s="119"/>
      <c r="F42" s="119"/>
      <c r="G42" s="119"/>
    </row>
    <row r="43" spans="1:7" ht="17.25" customHeight="1" x14ac:dyDescent="0.2">
      <c r="A43" s="382"/>
      <c r="B43" s="382" t="s">
        <v>857</v>
      </c>
      <c r="C43" s="382" t="s">
        <v>850</v>
      </c>
      <c r="D43" s="382" t="s">
        <v>858</v>
      </c>
      <c r="E43" s="382" t="s">
        <v>859</v>
      </c>
      <c r="F43" s="382" t="s">
        <v>860</v>
      </c>
      <c r="G43" s="382" t="s">
        <v>46</v>
      </c>
    </row>
    <row r="44" spans="1:7" x14ac:dyDescent="0.2">
      <c r="A44" s="48" t="s">
        <v>398</v>
      </c>
      <c r="B44" s="59">
        <f t="shared" ref="B44:G44" si="3">B4/B24</f>
        <v>16.5</v>
      </c>
      <c r="C44" s="59">
        <f t="shared" si="3"/>
        <v>19.5</v>
      </c>
      <c r="D44" s="59">
        <f t="shared" si="3"/>
        <v>21</v>
      </c>
      <c r="E44" s="59">
        <f t="shared" si="3"/>
        <v>17.5</v>
      </c>
      <c r="F44" s="59">
        <f t="shared" si="3"/>
        <v>21</v>
      </c>
      <c r="G44" s="59">
        <f t="shared" si="3"/>
        <v>19.100000000000001</v>
      </c>
    </row>
    <row r="45" spans="1:7" x14ac:dyDescent="0.2">
      <c r="A45" s="48" t="s">
        <v>399</v>
      </c>
      <c r="B45" s="70">
        <f t="shared" ref="B45:F45" si="4">B5/B25</f>
        <v>14</v>
      </c>
      <c r="C45" s="70">
        <f t="shared" si="4"/>
        <v>23</v>
      </c>
      <c r="D45" s="70">
        <v>0</v>
      </c>
      <c r="E45" s="70">
        <f t="shared" si="4"/>
        <v>16</v>
      </c>
      <c r="F45" s="70">
        <f t="shared" si="4"/>
        <v>22</v>
      </c>
      <c r="G45" s="59">
        <f>G5/G25</f>
        <v>17.8</v>
      </c>
    </row>
    <row r="46" spans="1:7" x14ac:dyDescent="0.2">
      <c r="A46" s="48" t="s">
        <v>406</v>
      </c>
      <c r="B46" s="58">
        <f t="shared" ref="B46:G46" si="5">B6/B26</f>
        <v>19.5</v>
      </c>
      <c r="C46" s="58">
        <f t="shared" si="5"/>
        <v>18</v>
      </c>
      <c r="D46" s="58">
        <f t="shared" si="5"/>
        <v>21.5</v>
      </c>
      <c r="E46" s="58">
        <f t="shared" si="5"/>
        <v>18.666666666666668</v>
      </c>
      <c r="F46" s="58">
        <f t="shared" si="5"/>
        <v>18.5</v>
      </c>
      <c r="G46" s="59">
        <f t="shared" si="5"/>
        <v>19.181818181818183</v>
      </c>
    </row>
    <row r="47" spans="1:7" x14ac:dyDescent="0.2">
      <c r="A47" s="48" t="s">
        <v>403</v>
      </c>
      <c r="B47" s="59">
        <f t="shared" ref="B47:G47" si="6">B7/B27</f>
        <v>15</v>
      </c>
      <c r="C47" s="59">
        <f t="shared" si="6"/>
        <v>14.666666666666666</v>
      </c>
      <c r="D47" s="59">
        <f t="shared" si="6"/>
        <v>19.5</v>
      </c>
      <c r="E47" s="59">
        <f t="shared" si="6"/>
        <v>19</v>
      </c>
      <c r="F47" s="59">
        <f t="shared" si="6"/>
        <v>21</v>
      </c>
      <c r="G47" s="59">
        <f t="shared" si="6"/>
        <v>17.545454545454547</v>
      </c>
    </row>
    <row r="48" spans="1:7" x14ac:dyDescent="0.2">
      <c r="A48" s="48" t="s">
        <v>401</v>
      </c>
      <c r="B48" s="59">
        <f t="shared" ref="B48:G48" si="7">B8/B28</f>
        <v>13.5</v>
      </c>
      <c r="C48" s="59">
        <f t="shared" si="7"/>
        <v>11</v>
      </c>
      <c r="D48" s="59">
        <f t="shared" si="7"/>
        <v>16</v>
      </c>
      <c r="E48" s="59">
        <f t="shared" si="7"/>
        <v>17</v>
      </c>
      <c r="F48" s="59">
        <f t="shared" si="7"/>
        <v>16</v>
      </c>
      <c r="G48" s="59">
        <f t="shared" si="7"/>
        <v>14.7</v>
      </c>
    </row>
    <row r="49" spans="1:7" x14ac:dyDescent="0.2">
      <c r="A49" s="48" t="s">
        <v>402</v>
      </c>
      <c r="B49" s="59">
        <f t="shared" ref="B49:G49" si="8">B9/B29</f>
        <v>18</v>
      </c>
      <c r="C49" s="59">
        <f t="shared" si="8"/>
        <v>11</v>
      </c>
      <c r="D49" s="59">
        <f t="shared" si="8"/>
        <v>14</v>
      </c>
      <c r="E49" s="59">
        <f t="shared" si="8"/>
        <v>20</v>
      </c>
      <c r="F49" s="59">
        <f t="shared" si="8"/>
        <v>22</v>
      </c>
      <c r="G49" s="59">
        <f t="shared" si="8"/>
        <v>16</v>
      </c>
    </row>
    <row r="50" spans="1:7" x14ac:dyDescent="0.2">
      <c r="A50" s="48" t="s">
        <v>411</v>
      </c>
      <c r="B50" s="59">
        <f t="shared" ref="B50:G50" si="9">B10/B30</f>
        <v>16</v>
      </c>
      <c r="C50" s="59">
        <f t="shared" si="9"/>
        <v>21</v>
      </c>
      <c r="D50" s="59">
        <f t="shared" si="9"/>
        <v>19</v>
      </c>
      <c r="E50" s="59">
        <f t="shared" si="9"/>
        <v>23</v>
      </c>
      <c r="F50" s="59">
        <f t="shared" si="9"/>
        <v>22</v>
      </c>
      <c r="G50" s="59">
        <f t="shared" si="9"/>
        <v>20.2</v>
      </c>
    </row>
    <row r="51" spans="1:7" x14ac:dyDescent="0.2">
      <c r="A51" s="51" t="s">
        <v>400</v>
      </c>
      <c r="B51" s="70">
        <f t="shared" ref="B51:G51" si="10">B11/B31</f>
        <v>21</v>
      </c>
      <c r="C51" s="70">
        <f t="shared" si="10"/>
        <v>20</v>
      </c>
      <c r="D51" s="70">
        <f t="shared" si="10"/>
        <v>23</v>
      </c>
      <c r="E51" s="70">
        <f t="shared" si="10"/>
        <v>15</v>
      </c>
      <c r="F51" s="70">
        <f t="shared" si="10"/>
        <v>15</v>
      </c>
      <c r="G51" s="59">
        <f t="shared" si="10"/>
        <v>18.166666666666668</v>
      </c>
    </row>
    <row r="52" spans="1:7" x14ac:dyDescent="0.2">
      <c r="A52" s="100" t="s">
        <v>409</v>
      </c>
      <c r="B52" s="58">
        <f t="shared" ref="B52:G52" si="11">B12/B32</f>
        <v>18</v>
      </c>
      <c r="C52" s="58">
        <f t="shared" si="11"/>
        <v>20.5</v>
      </c>
      <c r="D52" s="58">
        <f t="shared" si="11"/>
        <v>20</v>
      </c>
      <c r="E52" s="58">
        <f t="shared" si="11"/>
        <v>17.5</v>
      </c>
      <c r="F52" s="58">
        <f t="shared" si="11"/>
        <v>18</v>
      </c>
      <c r="G52" s="59">
        <f t="shared" si="11"/>
        <v>18.666666666666668</v>
      </c>
    </row>
    <row r="53" spans="1:7" x14ac:dyDescent="0.2">
      <c r="A53" s="48" t="s">
        <v>408</v>
      </c>
      <c r="B53" s="59">
        <f t="shared" ref="B53:G53" si="12">B13/B33</f>
        <v>16.5</v>
      </c>
      <c r="C53" s="59">
        <f t="shared" si="12"/>
        <v>22</v>
      </c>
      <c r="D53" s="59">
        <f t="shared" si="12"/>
        <v>17</v>
      </c>
      <c r="E53" s="59">
        <f t="shared" si="12"/>
        <v>19.333333333333332</v>
      </c>
      <c r="F53" s="59">
        <f t="shared" si="12"/>
        <v>18.666666666666668</v>
      </c>
      <c r="G53" s="59">
        <f t="shared" si="12"/>
        <v>18.75</v>
      </c>
    </row>
    <row r="54" spans="1:7" x14ac:dyDescent="0.2">
      <c r="A54" s="48" t="s">
        <v>405</v>
      </c>
      <c r="B54" s="59">
        <f t="shared" ref="B54:G54" si="13">B14/B34</f>
        <v>20.333333333333332</v>
      </c>
      <c r="C54" s="59">
        <f t="shared" si="13"/>
        <v>21.5</v>
      </c>
      <c r="D54" s="59">
        <f t="shared" si="13"/>
        <v>20.5</v>
      </c>
      <c r="E54" s="59">
        <f t="shared" si="13"/>
        <v>21.333333333333332</v>
      </c>
      <c r="F54" s="59">
        <f t="shared" si="13"/>
        <v>23.333333333333332</v>
      </c>
      <c r="G54" s="59">
        <f t="shared" si="13"/>
        <v>21.46153846153846</v>
      </c>
    </row>
    <row r="55" spans="1:7" x14ac:dyDescent="0.2">
      <c r="A55" s="48" t="s">
        <v>407</v>
      </c>
      <c r="B55" s="59">
        <f t="shared" ref="B55:G55" si="14">B15/B35</f>
        <v>22</v>
      </c>
      <c r="C55" s="59">
        <f t="shared" si="14"/>
        <v>22.333333333333332</v>
      </c>
      <c r="D55" s="59">
        <f t="shared" si="14"/>
        <v>22</v>
      </c>
      <c r="E55" s="59">
        <f t="shared" si="14"/>
        <v>22</v>
      </c>
      <c r="F55" s="59">
        <f t="shared" si="14"/>
        <v>20.5</v>
      </c>
      <c r="G55" s="59">
        <f t="shared" si="14"/>
        <v>21.833333333333332</v>
      </c>
    </row>
    <row r="56" spans="1:7" x14ac:dyDescent="0.2">
      <c r="A56" s="48" t="s">
        <v>415</v>
      </c>
      <c r="B56" s="59">
        <f t="shared" ref="B56:G56" si="15">B16/B36</f>
        <v>14</v>
      </c>
      <c r="C56" s="59">
        <f t="shared" si="15"/>
        <v>18.5</v>
      </c>
      <c r="D56" s="59">
        <f t="shared" si="15"/>
        <v>16.5</v>
      </c>
      <c r="E56" s="59">
        <f t="shared" si="15"/>
        <v>21</v>
      </c>
      <c r="F56" s="59">
        <f t="shared" si="15"/>
        <v>20</v>
      </c>
      <c r="G56" s="59">
        <f t="shared" si="15"/>
        <v>17.666666666666668</v>
      </c>
    </row>
    <row r="57" spans="1:7" x14ac:dyDescent="0.2">
      <c r="A57" s="48" t="s">
        <v>410</v>
      </c>
      <c r="B57" s="70">
        <f t="shared" ref="B57:G57" si="16">B17/B37</f>
        <v>19.5</v>
      </c>
      <c r="C57" s="70">
        <f t="shared" si="16"/>
        <v>16</v>
      </c>
      <c r="D57" s="70">
        <f t="shared" si="16"/>
        <v>22</v>
      </c>
      <c r="E57" s="70">
        <f t="shared" si="16"/>
        <v>19.5</v>
      </c>
      <c r="F57" s="70">
        <f t="shared" si="16"/>
        <v>12.5</v>
      </c>
      <c r="G57" s="59">
        <f t="shared" si="16"/>
        <v>17.899999999999999</v>
      </c>
    </row>
    <row r="58" spans="1:7" s="13" customFormat="1" x14ac:dyDescent="0.2">
      <c r="A58" s="634" t="s">
        <v>46</v>
      </c>
      <c r="B58" s="584">
        <f t="shared" ref="B58:G58" si="17">B18/B38</f>
        <v>17.423076923076923</v>
      </c>
      <c r="C58" s="584">
        <f t="shared" si="17"/>
        <v>18.185185185185187</v>
      </c>
      <c r="D58" s="584">
        <f t="shared" si="17"/>
        <v>19.565217391304348</v>
      </c>
      <c r="E58" s="584">
        <f t="shared" si="17"/>
        <v>19.153846153846153</v>
      </c>
      <c r="F58" s="584">
        <f t="shared" si="17"/>
        <v>19.148148148148149</v>
      </c>
      <c r="G58" s="584">
        <f t="shared" si="17"/>
        <v>18.674418604651162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25"/>
  <sheetViews>
    <sheetView workbookViewId="0">
      <selection activeCell="A20" sqref="A20:G20"/>
    </sheetView>
  </sheetViews>
  <sheetFormatPr defaultColWidth="9.140625" defaultRowHeight="12.75" x14ac:dyDescent="0.2"/>
  <cols>
    <col min="1" max="1" width="13.7109375" style="22" customWidth="1"/>
    <col min="2" max="11" width="7.7109375" style="22" hidden="1" customWidth="1"/>
    <col min="12" max="14" width="7.85546875" style="22" customWidth="1"/>
    <col min="15" max="16" width="7.28515625" style="22" customWidth="1"/>
    <col min="17" max="19" width="7.85546875" style="22" customWidth="1"/>
    <col min="20" max="21" width="7.28515625" style="22" customWidth="1"/>
    <col min="22" max="16384" width="9.140625" style="22"/>
  </cols>
  <sheetData>
    <row r="1" spans="1:25" ht="18.75" customHeight="1" x14ac:dyDescent="0.25">
      <c r="A1" s="119" t="s">
        <v>1778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25" x14ac:dyDescent="0.2">
      <c r="G2" s="28"/>
      <c r="H2" s="28"/>
    </row>
    <row r="3" spans="1:25" s="32" customFormat="1" ht="20.25" customHeight="1" x14ac:dyDescent="0.2">
      <c r="A3" s="1055" t="s">
        <v>392</v>
      </c>
      <c r="B3" s="1054" t="s">
        <v>1158</v>
      </c>
      <c r="C3" s="1054"/>
      <c r="D3" s="1054"/>
      <c r="E3" s="1054"/>
      <c r="F3" s="1054"/>
      <c r="G3" s="1054" t="s">
        <v>1157</v>
      </c>
      <c r="H3" s="1054"/>
      <c r="I3" s="1054"/>
      <c r="J3" s="1054"/>
      <c r="K3" s="1054"/>
      <c r="L3" s="1054" t="s">
        <v>1156</v>
      </c>
      <c r="M3" s="1054"/>
      <c r="N3" s="1054"/>
      <c r="O3" s="1054"/>
      <c r="P3" s="1054"/>
      <c r="Q3" s="1054" t="s">
        <v>1374</v>
      </c>
      <c r="R3" s="1054"/>
      <c r="S3" s="1054"/>
      <c r="T3" s="1054"/>
      <c r="U3" s="1054"/>
      <c r="Y3" s="22"/>
    </row>
    <row r="4" spans="1:25" s="32" customFormat="1" ht="41.25" customHeight="1" x14ac:dyDescent="0.2">
      <c r="A4" s="1055"/>
      <c r="B4" s="384" t="s">
        <v>1165</v>
      </c>
      <c r="C4" s="381" t="s">
        <v>1164</v>
      </c>
      <c r="D4" s="384" t="s">
        <v>393</v>
      </c>
      <c r="E4" s="381" t="s">
        <v>875</v>
      </c>
      <c r="F4" s="384" t="s">
        <v>153</v>
      </c>
      <c r="G4" s="384" t="s">
        <v>1165</v>
      </c>
      <c r="H4" s="381" t="s">
        <v>1164</v>
      </c>
      <c r="I4" s="384" t="s">
        <v>393</v>
      </c>
      <c r="J4" s="381" t="s">
        <v>875</v>
      </c>
      <c r="K4" s="384" t="s">
        <v>153</v>
      </c>
      <c r="L4" s="384" t="s">
        <v>1165</v>
      </c>
      <c r="M4" s="381" t="s">
        <v>1164</v>
      </c>
      <c r="N4" s="384" t="s">
        <v>393</v>
      </c>
      <c r="O4" s="381" t="s">
        <v>875</v>
      </c>
      <c r="P4" s="384" t="s">
        <v>153</v>
      </c>
      <c r="Q4" s="622" t="s">
        <v>1165</v>
      </c>
      <c r="R4" s="621" t="s">
        <v>1164</v>
      </c>
      <c r="S4" s="622" t="s">
        <v>393</v>
      </c>
      <c r="T4" s="621" t="s">
        <v>875</v>
      </c>
      <c r="U4" s="622" t="s">
        <v>153</v>
      </c>
      <c r="Y4" s="22"/>
    </row>
    <row r="5" spans="1:25" s="46" customFormat="1" ht="18.75" customHeight="1" x14ac:dyDescent="0.2">
      <c r="A5" s="637" t="s">
        <v>1484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1092"/>
      <c r="M5" s="1092"/>
      <c r="N5" s="1092"/>
      <c r="O5" s="1092"/>
      <c r="P5" s="1093"/>
      <c r="Q5" s="1094"/>
      <c r="R5" s="1092"/>
      <c r="S5" s="1092"/>
      <c r="T5" s="1092"/>
      <c r="U5" s="1093"/>
      <c r="Y5" s="22"/>
    </row>
    <row r="6" spans="1:25" ht="14.25" customHeight="1" x14ac:dyDescent="0.2">
      <c r="A6" s="48" t="s">
        <v>843</v>
      </c>
      <c r="B6" s="65">
        <v>216</v>
      </c>
      <c r="C6" s="64">
        <f t="shared" ref="C6:C17" si="0">B6-D6</f>
        <v>202</v>
      </c>
      <c r="D6" s="64">
        <v>14</v>
      </c>
      <c r="E6" s="64">
        <f t="shared" ref="E6:E17" si="1">B6-F6</f>
        <v>115</v>
      </c>
      <c r="F6" s="64">
        <v>101</v>
      </c>
      <c r="G6" s="142">
        <v>209</v>
      </c>
      <c r="H6" s="251">
        <f t="shared" ref="H6:H17" si="2">G6-I6</f>
        <v>196</v>
      </c>
      <c r="I6" s="64">
        <v>13</v>
      </c>
      <c r="J6" s="64">
        <f t="shared" ref="J6:J17" si="3">G6-K6</f>
        <v>102</v>
      </c>
      <c r="K6" s="64">
        <v>107</v>
      </c>
      <c r="L6" s="216">
        <v>193</v>
      </c>
      <c r="M6" s="66">
        <f t="shared" ref="M6:M17" si="4">L6-N6</f>
        <v>184</v>
      </c>
      <c r="N6" s="133">
        <f>5+4</f>
        <v>9</v>
      </c>
      <c r="O6" s="66">
        <f t="shared" ref="O6:O17" si="5">L6-P6</f>
        <v>87</v>
      </c>
      <c r="P6" s="133">
        <v>106</v>
      </c>
      <c r="Q6" s="216">
        <v>191</v>
      </c>
      <c r="R6" s="66">
        <v>185</v>
      </c>
      <c r="S6" s="133">
        <v>6</v>
      </c>
      <c r="T6" s="66">
        <f>Q6-U6</f>
        <v>80</v>
      </c>
      <c r="U6" s="133">
        <v>111</v>
      </c>
    </row>
    <row r="7" spans="1:25" ht="14.25" customHeight="1" x14ac:dyDescent="0.2">
      <c r="A7" s="48" t="s">
        <v>844</v>
      </c>
      <c r="B7" s="65">
        <v>74</v>
      </c>
      <c r="C7" s="64">
        <f t="shared" si="0"/>
        <v>66</v>
      </c>
      <c r="D7" s="64">
        <v>8</v>
      </c>
      <c r="E7" s="64">
        <f t="shared" si="1"/>
        <v>44</v>
      </c>
      <c r="F7" s="64">
        <v>30</v>
      </c>
      <c r="G7" s="182">
        <v>58</v>
      </c>
      <c r="H7" s="251">
        <f t="shared" si="2"/>
        <v>51</v>
      </c>
      <c r="I7" s="64">
        <v>7</v>
      </c>
      <c r="J7" s="64">
        <f t="shared" si="3"/>
        <v>38</v>
      </c>
      <c r="K7" s="64">
        <v>20</v>
      </c>
      <c r="L7" s="216">
        <v>56</v>
      </c>
      <c r="M7" s="66">
        <f t="shared" si="4"/>
        <v>51</v>
      </c>
      <c r="N7" s="133">
        <v>5</v>
      </c>
      <c r="O7" s="66">
        <f t="shared" si="5"/>
        <v>38</v>
      </c>
      <c r="P7" s="133">
        <v>18</v>
      </c>
      <c r="Q7" s="216">
        <v>89</v>
      </c>
      <c r="R7" s="66">
        <v>83</v>
      </c>
      <c r="S7" s="133">
        <v>6</v>
      </c>
      <c r="T7" s="66">
        <f t="shared" ref="T7:T21" si="6">Q7-U7</f>
        <v>67</v>
      </c>
      <c r="U7" s="133">
        <v>22</v>
      </c>
    </row>
    <row r="8" spans="1:25" ht="14.25" customHeight="1" x14ac:dyDescent="0.2">
      <c r="A8" s="48" t="s">
        <v>406</v>
      </c>
      <c r="B8" s="65">
        <v>267</v>
      </c>
      <c r="C8" s="64">
        <f t="shared" si="0"/>
        <v>236</v>
      </c>
      <c r="D8" s="64">
        <v>31</v>
      </c>
      <c r="E8" s="64">
        <f t="shared" si="1"/>
        <v>219</v>
      </c>
      <c r="F8" s="64">
        <v>48</v>
      </c>
      <c r="G8" s="182">
        <v>261</v>
      </c>
      <c r="H8" s="251">
        <f t="shared" si="2"/>
        <v>230</v>
      </c>
      <c r="I8" s="64">
        <v>31</v>
      </c>
      <c r="J8" s="64">
        <f t="shared" si="3"/>
        <v>208</v>
      </c>
      <c r="K8" s="64">
        <v>53</v>
      </c>
      <c r="L8" s="216">
        <v>235</v>
      </c>
      <c r="M8" s="66">
        <f t="shared" si="4"/>
        <v>213</v>
      </c>
      <c r="N8" s="133">
        <v>22</v>
      </c>
      <c r="O8" s="66">
        <f t="shared" si="5"/>
        <v>175</v>
      </c>
      <c r="P8" s="133">
        <v>60</v>
      </c>
      <c r="Q8" s="216">
        <v>211</v>
      </c>
      <c r="R8" s="66">
        <v>188</v>
      </c>
      <c r="S8" s="133">
        <v>23</v>
      </c>
      <c r="T8" s="66">
        <f t="shared" si="6"/>
        <v>151</v>
      </c>
      <c r="U8" s="133">
        <v>60</v>
      </c>
    </row>
    <row r="9" spans="1:25" ht="14.25" customHeight="1" x14ac:dyDescent="0.2">
      <c r="A9" s="48" t="s">
        <v>847</v>
      </c>
      <c r="B9" s="65">
        <v>206</v>
      </c>
      <c r="C9" s="64">
        <f t="shared" si="0"/>
        <v>190</v>
      </c>
      <c r="D9" s="64">
        <v>16</v>
      </c>
      <c r="E9" s="64">
        <f t="shared" si="1"/>
        <v>151</v>
      </c>
      <c r="F9" s="64">
        <v>55</v>
      </c>
      <c r="G9" s="182">
        <v>218</v>
      </c>
      <c r="H9" s="251">
        <f t="shared" si="2"/>
        <v>197</v>
      </c>
      <c r="I9" s="64">
        <v>21</v>
      </c>
      <c r="J9" s="64">
        <f t="shared" si="3"/>
        <v>157</v>
      </c>
      <c r="K9" s="64">
        <v>61</v>
      </c>
      <c r="L9" s="216">
        <v>222</v>
      </c>
      <c r="M9" s="66">
        <f t="shared" si="4"/>
        <v>197</v>
      </c>
      <c r="N9" s="133">
        <v>25</v>
      </c>
      <c r="O9" s="66">
        <f t="shared" si="5"/>
        <v>164</v>
      </c>
      <c r="P9" s="133">
        <v>58</v>
      </c>
      <c r="Q9" s="216">
        <v>193</v>
      </c>
      <c r="R9" s="66">
        <v>176</v>
      </c>
      <c r="S9" s="133">
        <v>17</v>
      </c>
      <c r="T9" s="66">
        <f t="shared" si="6"/>
        <v>139</v>
      </c>
      <c r="U9" s="133">
        <v>54</v>
      </c>
    </row>
    <row r="10" spans="1:25" ht="14.25" customHeight="1" x14ac:dyDescent="0.2">
      <c r="A10" s="48" t="s">
        <v>401</v>
      </c>
      <c r="B10" s="65">
        <v>165</v>
      </c>
      <c r="C10" s="64">
        <f t="shared" si="0"/>
        <v>143</v>
      </c>
      <c r="D10" s="64">
        <v>22</v>
      </c>
      <c r="E10" s="64">
        <f t="shared" si="1"/>
        <v>119</v>
      </c>
      <c r="F10" s="64">
        <v>46</v>
      </c>
      <c r="G10" s="182">
        <v>164</v>
      </c>
      <c r="H10" s="251">
        <f t="shared" si="2"/>
        <v>150</v>
      </c>
      <c r="I10" s="64">
        <v>14</v>
      </c>
      <c r="J10" s="64">
        <f t="shared" si="3"/>
        <v>117</v>
      </c>
      <c r="K10" s="64">
        <v>47</v>
      </c>
      <c r="L10" s="216">
        <v>155</v>
      </c>
      <c r="M10" s="66">
        <f t="shared" si="4"/>
        <v>142</v>
      </c>
      <c r="N10" s="133">
        <v>13</v>
      </c>
      <c r="O10" s="66">
        <f t="shared" si="5"/>
        <v>110</v>
      </c>
      <c r="P10" s="133">
        <v>45</v>
      </c>
      <c r="Q10" s="216">
        <v>147</v>
      </c>
      <c r="R10" s="66">
        <v>136</v>
      </c>
      <c r="S10" s="133">
        <v>11</v>
      </c>
      <c r="T10" s="66">
        <f t="shared" si="6"/>
        <v>102</v>
      </c>
      <c r="U10" s="133">
        <v>45</v>
      </c>
    </row>
    <row r="11" spans="1:25" ht="14.25" customHeight="1" x14ac:dyDescent="0.2">
      <c r="A11" s="48" t="s">
        <v>402</v>
      </c>
      <c r="B11" s="65">
        <v>120</v>
      </c>
      <c r="C11" s="64">
        <f t="shared" si="0"/>
        <v>116</v>
      </c>
      <c r="D11" s="64">
        <v>4</v>
      </c>
      <c r="E11" s="64">
        <f t="shared" si="1"/>
        <v>101</v>
      </c>
      <c r="F11" s="64">
        <v>19</v>
      </c>
      <c r="G11" s="182">
        <v>93</v>
      </c>
      <c r="H11" s="251">
        <f t="shared" si="2"/>
        <v>92</v>
      </c>
      <c r="I11" s="64">
        <v>1</v>
      </c>
      <c r="J11" s="64">
        <f t="shared" si="3"/>
        <v>77</v>
      </c>
      <c r="K11" s="64">
        <v>16</v>
      </c>
      <c r="L11" s="216">
        <v>96</v>
      </c>
      <c r="M11" s="66">
        <f t="shared" si="4"/>
        <v>92</v>
      </c>
      <c r="N11" s="133">
        <v>4</v>
      </c>
      <c r="O11" s="66">
        <f t="shared" si="5"/>
        <v>78</v>
      </c>
      <c r="P11" s="133">
        <v>18</v>
      </c>
      <c r="Q11" s="216">
        <v>96</v>
      </c>
      <c r="R11" s="66">
        <v>88</v>
      </c>
      <c r="S11" s="133">
        <v>8</v>
      </c>
      <c r="T11" s="66">
        <f t="shared" si="6"/>
        <v>77</v>
      </c>
      <c r="U11" s="133">
        <v>19</v>
      </c>
    </row>
    <row r="12" spans="1:25" ht="14.25" customHeight="1" x14ac:dyDescent="0.2">
      <c r="A12" s="48" t="s">
        <v>411</v>
      </c>
      <c r="B12" s="65">
        <v>128</v>
      </c>
      <c r="C12" s="64">
        <f t="shared" si="0"/>
        <v>122</v>
      </c>
      <c r="D12" s="64">
        <v>6</v>
      </c>
      <c r="E12" s="64">
        <f t="shared" si="1"/>
        <v>97</v>
      </c>
      <c r="F12" s="64">
        <v>31</v>
      </c>
      <c r="G12" s="182">
        <v>123</v>
      </c>
      <c r="H12" s="251">
        <f t="shared" si="2"/>
        <v>116</v>
      </c>
      <c r="I12" s="64">
        <v>7</v>
      </c>
      <c r="J12" s="64">
        <f t="shared" si="3"/>
        <v>100</v>
      </c>
      <c r="K12" s="64">
        <v>23</v>
      </c>
      <c r="L12" s="216">
        <v>125</v>
      </c>
      <c r="M12" s="66">
        <f t="shared" si="4"/>
        <v>122</v>
      </c>
      <c r="N12" s="133">
        <v>3</v>
      </c>
      <c r="O12" s="66">
        <f t="shared" si="5"/>
        <v>93</v>
      </c>
      <c r="P12" s="133">
        <v>32</v>
      </c>
      <c r="Q12" s="216">
        <v>101</v>
      </c>
      <c r="R12" s="66">
        <v>98</v>
      </c>
      <c r="S12" s="133">
        <v>3</v>
      </c>
      <c r="T12" s="66">
        <f t="shared" si="6"/>
        <v>77</v>
      </c>
      <c r="U12" s="133">
        <v>24</v>
      </c>
    </row>
    <row r="13" spans="1:25" ht="14.25" customHeight="1" x14ac:dyDescent="0.2">
      <c r="A13" s="48" t="s">
        <v>1590</v>
      </c>
      <c r="B13" s="65">
        <v>113</v>
      </c>
      <c r="C13" s="64">
        <f t="shared" si="0"/>
        <v>100</v>
      </c>
      <c r="D13" s="64">
        <v>13</v>
      </c>
      <c r="E13" s="64">
        <f t="shared" si="1"/>
        <v>66</v>
      </c>
      <c r="F13" s="64">
        <v>47</v>
      </c>
      <c r="G13" s="182">
        <v>118</v>
      </c>
      <c r="H13" s="251">
        <f t="shared" si="2"/>
        <v>103</v>
      </c>
      <c r="I13" s="64">
        <v>15</v>
      </c>
      <c r="J13" s="64">
        <f t="shared" si="3"/>
        <v>76</v>
      </c>
      <c r="K13" s="64">
        <v>42</v>
      </c>
      <c r="L13" s="216">
        <v>108</v>
      </c>
      <c r="M13" s="66">
        <f t="shared" si="4"/>
        <v>100</v>
      </c>
      <c r="N13" s="133">
        <v>8</v>
      </c>
      <c r="O13" s="66">
        <f t="shared" si="5"/>
        <v>71</v>
      </c>
      <c r="P13" s="133">
        <v>37</v>
      </c>
      <c r="Q13" s="216">
        <v>109</v>
      </c>
      <c r="R13" s="66">
        <v>101</v>
      </c>
      <c r="S13" s="133">
        <v>8</v>
      </c>
      <c r="T13" s="66">
        <f t="shared" si="6"/>
        <v>62</v>
      </c>
      <c r="U13" s="133">
        <v>47</v>
      </c>
    </row>
    <row r="14" spans="1:25" ht="14.25" customHeight="1" x14ac:dyDescent="0.2">
      <c r="A14" s="48" t="s">
        <v>409</v>
      </c>
      <c r="B14" s="65">
        <v>180</v>
      </c>
      <c r="C14" s="64">
        <f t="shared" si="0"/>
        <v>166</v>
      </c>
      <c r="D14" s="64">
        <v>14</v>
      </c>
      <c r="E14" s="64">
        <f t="shared" si="1"/>
        <v>100</v>
      </c>
      <c r="F14" s="64">
        <v>80</v>
      </c>
      <c r="G14" s="182">
        <v>158</v>
      </c>
      <c r="H14" s="251">
        <f t="shared" si="2"/>
        <v>148</v>
      </c>
      <c r="I14" s="64">
        <v>10</v>
      </c>
      <c r="J14" s="64">
        <f t="shared" si="3"/>
        <v>94</v>
      </c>
      <c r="K14" s="66">
        <v>64</v>
      </c>
      <c r="L14" s="216">
        <v>159</v>
      </c>
      <c r="M14" s="66">
        <f t="shared" si="4"/>
        <v>147</v>
      </c>
      <c r="N14" s="133">
        <v>12</v>
      </c>
      <c r="O14" s="66">
        <f t="shared" si="5"/>
        <v>89</v>
      </c>
      <c r="P14" s="133">
        <v>70</v>
      </c>
      <c r="Q14" s="216">
        <v>168</v>
      </c>
      <c r="R14" s="66">
        <v>160</v>
      </c>
      <c r="S14" s="133">
        <v>8</v>
      </c>
      <c r="T14" s="66">
        <f t="shared" si="6"/>
        <v>79</v>
      </c>
      <c r="U14" s="133">
        <v>89</v>
      </c>
    </row>
    <row r="15" spans="1:25" ht="14.25" customHeight="1" x14ac:dyDescent="0.2">
      <c r="A15" s="48" t="s">
        <v>842</v>
      </c>
      <c r="B15" s="65">
        <v>242</v>
      </c>
      <c r="C15" s="64">
        <f t="shared" si="0"/>
        <v>206</v>
      </c>
      <c r="D15" s="64">
        <v>36</v>
      </c>
      <c r="E15" s="64">
        <f t="shared" si="1"/>
        <v>216</v>
      </c>
      <c r="F15" s="64">
        <v>26</v>
      </c>
      <c r="G15" s="182">
        <v>243</v>
      </c>
      <c r="H15" s="251">
        <f t="shared" si="2"/>
        <v>204</v>
      </c>
      <c r="I15" s="64">
        <v>39</v>
      </c>
      <c r="J15" s="64">
        <f t="shared" si="3"/>
        <v>214</v>
      </c>
      <c r="K15" s="64">
        <v>29</v>
      </c>
      <c r="L15" s="216">
        <v>239</v>
      </c>
      <c r="M15" s="66">
        <f t="shared" si="4"/>
        <v>201</v>
      </c>
      <c r="N15" s="133">
        <v>38</v>
      </c>
      <c r="O15" s="66">
        <f t="shared" si="5"/>
        <v>210</v>
      </c>
      <c r="P15" s="133">
        <v>29</v>
      </c>
      <c r="Q15" s="216">
        <v>225</v>
      </c>
      <c r="R15" s="66">
        <v>187</v>
      </c>
      <c r="S15" s="133">
        <v>38</v>
      </c>
      <c r="T15" s="66">
        <f t="shared" si="6"/>
        <v>187</v>
      </c>
      <c r="U15" s="133">
        <v>38</v>
      </c>
    </row>
    <row r="16" spans="1:25" ht="14.25" customHeight="1" x14ac:dyDescent="0.2">
      <c r="A16" s="48" t="s">
        <v>1589</v>
      </c>
      <c r="B16" s="65">
        <v>295</v>
      </c>
      <c r="C16" s="64">
        <f>B16-D16</f>
        <v>250</v>
      </c>
      <c r="D16" s="64">
        <v>45</v>
      </c>
      <c r="E16" s="64">
        <f>B16-F16</f>
        <v>225</v>
      </c>
      <c r="F16" s="64">
        <v>70</v>
      </c>
      <c r="G16" s="182">
        <v>291</v>
      </c>
      <c r="H16" s="251">
        <f>G16-I16</f>
        <v>248</v>
      </c>
      <c r="I16" s="64">
        <v>43</v>
      </c>
      <c r="J16" s="64">
        <f>G16-K16</f>
        <v>225</v>
      </c>
      <c r="K16" s="64">
        <v>66</v>
      </c>
      <c r="L16" s="216">
        <v>266</v>
      </c>
      <c r="M16" s="66">
        <f>L16-N16</f>
        <v>228</v>
      </c>
      <c r="N16" s="133">
        <v>38</v>
      </c>
      <c r="O16" s="66">
        <f>L16-P16</f>
        <v>200</v>
      </c>
      <c r="P16" s="133">
        <v>66</v>
      </c>
      <c r="Q16" s="216">
        <v>279</v>
      </c>
      <c r="R16" s="66">
        <v>233</v>
      </c>
      <c r="S16" s="133">
        <v>46</v>
      </c>
      <c r="T16" s="66">
        <f>Q16-U16</f>
        <v>218</v>
      </c>
      <c r="U16" s="133">
        <v>61</v>
      </c>
    </row>
    <row r="17" spans="1:25" ht="14.25" customHeight="1" x14ac:dyDescent="0.2">
      <c r="A17" s="48" t="s">
        <v>846</v>
      </c>
      <c r="B17" s="65">
        <v>268</v>
      </c>
      <c r="C17" s="64">
        <f t="shared" si="0"/>
        <v>224</v>
      </c>
      <c r="D17" s="64">
        <v>44</v>
      </c>
      <c r="E17" s="64">
        <f t="shared" si="1"/>
        <v>202</v>
      </c>
      <c r="F17" s="64">
        <v>66</v>
      </c>
      <c r="G17" s="182">
        <v>263</v>
      </c>
      <c r="H17" s="251">
        <f t="shared" si="2"/>
        <v>219</v>
      </c>
      <c r="I17" s="64">
        <v>44</v>
      </c>
      <c r="J17" s="64">
        <f t="shared" si="3"/>
        <v>221</v>
      </c>
      <c r="K17" s="64">
        <v>42</v>
      </c>
      <c r="L17" s="216">
        <v>274</v>
      </c>
      <c r="M17" s="66">
        <f t="shared" si="4"/>
        <v>227</v>
      </c>
      <c r="N17" s="133">
        <v>47</v>
      </c>
      <c r="O17" s="66">
        <f t="shared" si="5"/>
        <v>235</v>
      </c>
      <c r="P17" s="133">
        <v>39</v>
      </c>
      <c r="Q17" s="216">
        <v>262</v>
      </c>
      <c r="R17" s="66">
        <v>219</v>
      </c>
      <c r="S17" s="133">
        <v>43</v>
      </c>
      <c r="T17" s="66">
        <f t="shared" si="6"/>
        <v>224</v>
      </c>
      <c r="U17" s="133">
        <v>38</v>
      </c>
    </row>
    <row r="18" spans="1:25" s="13" customFormat="1" ht="14.25" customHeight="1" x14ac:dyDescent="0.2">
      <c r="A18" s="634" t="s">
        <v>1170</v>
      </c>
      <c r="B18" s="180">
        <f t="shared" ref="B18:U18" si="7">SUM(B6:B17)</f>
        <v>2274</v>
      </c>
      <c r="C18" s="180">
        <f t="shared" si="7"/>
        <v>2021</v>
      </c>
      <c r="D18" s="180">
        <f t="shared" si="7"/>
        <v>253</v>
      </c>
      <c r="E18" s="180">
        <f t="shared" si="7"/>
        <v>1655</v>
      </c>
      <c r="F18" s="180">
        <f t="shared" si="7"/>
        <v>619</v>
      </c>
      <c r="G18" s="180">
        <f t="shared" si="7"/>
        <v>2199</v>
      </c>
      <c r="H18" s="180">
        <f t="shared" si="7"/>
        <v>1954</v>
      </c>
      <c r="I18" s="180">
        <f t="shared" si="7"/>
        <v>245</v>
      </c>
      <c r="J18" s="180">
        <f t="shared" si="7"/>
        <v>1629</v>
      </c>
      <c r="K18" s="180">
        <f t="shared" si="7"/>
        <v>570</v>
      </c>
      <c r="L18" s="180">
        <f t="shared" si="7"/>
        <v>2128</v>
      </c>
      <c r="M18" s="180">
        <f t="shared" si="7"/>
        <v>1904</v>
      </c>
      <c r="N18" s="180">
        <f t="shared" si="7"/>
        <v>224</v>
      </c>
      <c r="O18" s="180">
        <f t="shared" si="7"/>
        <v>1550</v>
      </c>
      <c r="P18" s="180">
        <f t="shared" si="7"/>
        <v>578</v>
      </c>
      <c r="Q18" s="180">
        <f t="shared" si="7"/>
        <v>2071</v>
      </c>
      <c r="R18" s="180">
        <f t="shared" si="7"/>
        <v>1854</v>
      </c>
      <c r="S18" s="180">
        <f t="shared" si="7"/>
        <v>217</v>
      </c>
      <c r="T18" s="180">
        <f t="shared" si="7"/>
        <v>1463</v>
      </c>
      <c r="U18" s="180">
        <f t="shared" si="7"/>
        <v>608</v>
      </c>
      <c r="Y18" s="22"/>
    </row>
    <row r="19" spans="1:25" s="13" customFormat="1" ht="18.75" customHeight="1" x14ac:dyDescent="0.2">
      <c r="A19" s="636" t="s">
        <v>1162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095"/>
      <c r="M19" s="1096"/>
      <c r="N19" s="1096"/>
      <c r="O19" s="1096"/>
      <c r="P19" s="1097"/>
      <c r="Q19" s="1095"/>
      <c r="R19" s="1096"/>
      <c r="S19" s="1096"/>
      <c r="T19" s="1096"/>
      <c r="U19" s="1097"/>
      <c r="Y19" s="22"/>
    </row>
    <row r="20" spans="1:25" ht="14.25" customHeight="1" x14ac:dyDescent="0.2">
      <c r="A20" s="51" t="s">
        <v>415</v>
      </c>
      <c r="B20" s="180">
        <v>177</v>
      </c>
      <c r="C20" s="74">
        <f>B20-D20</f>
        <v>98</v>
      </c>
      <c r="D20" s="74">
        <v>79</v>
      </c>
      <c r="E20" s="74">
        <f>B20-F20</f>
        <v>173</v>
      </c>
      <c r="F20" s="74">
        <v>4</v>
      </c>
      <c r="G20" s="401">
        <v>171</v>
      </c>
      <c r="H20" s="400">
        <f>G20-I20</f>
        <v>98</v>
      </c>
      <c r="I20" s="74">
        <v>73</v>
      </c>
      <c r="J20" s="74">
        <f>G20-K20</f>
        <v>167</v>
      </c>
      <c r="K20" s="74">
        <v>4</v>
      </c>
      <c r="L20" s="399">
        <v>159</v>
      </c>
      <c r="M20" s="73">
        <f>L20-N20</f>
        <v>92</v>
      </c>
      <c r="N20" s="132">
        <v>67</v>
      </c>
      <c r="O20" s="73">
        <f>L20-P20</f>
        <v>155</v>
      </c>
      <c r="P20" s="132">
        <v>4</v>
      </c>
      <c r="Q20" s="399">
        <v>159</v>
      </c>
      <c r="R20" s="73">
        <v>87</v>
      </c>
      <c r="S20" s="132">
        <v>72</v>
      </c>
      <c r="T20" s="73">
        <f t="shared" si="6"/>
        <v>155</v>
      </c>
      <c r="U20" s="132">
        <v>4</v>
      </c>
    </row>
    <row r="21" spans="1:25" ht="14.25" customHeight="1" x14ac:dyDescent="0.2">
      <c r="A21" s="48" t="s">
        <v>845</v>
      </c>
      <c r="B21" s="65">
        <v>160</v>
      </c>
      <c r="C21" s="64">
        <f>B21-D21</f>
        <v>66</v>
      </c>
      <c r="D21" s="64">
        <v>94</v>
      </c>
      <c r="E21" s="64">
        <f>B21-F21</f>
        <v>156</v>
      </c>
      <c r="F21" s="64">
        <v>4</v>
      </c>
      <c r="G21" s="182">
        <v>169</v>
      </c>
      <c r="H21" s="251">
        <f>G21-I21</f>
        <v>75</v>
      </c>
      <c r="I21" s="64">
        <v>94</v>
      </c>
      <c r="J21" s="64">
        <f>G21-K21</f>
        <v>159</v>
      </c>
      <c r="K21" s="64">
        <v>10</v>
      </c>
      <c r="L21" s="216">
        <v>179</v>
      </c>
      <c r="M21" s="66">
        <f>L21-N21</f>
        <v>84</v>
      </c>
      <c r="N21" s="133">
        <v>95</v>
      </c>
      <c r="O21" s="66">
        <f>L21-P21</f>
        <v>173</v>
      </c>
      <c r="P21" s="133">
        <v>6</v>
      </c>
      <c r="Q21" s="216">
        <v>179</v>
      </c>
      <c r="R21" s="66">
        <v>90</v>
      </c>
      <c r="S21" s="133">
        <v>89</v>
      </c>
      <c r="T21" s="66">
        <f t="shared" si="6"/>
        <v>176</v>
      </c>
      <c r="U21" s="133">
        <v>3</v>
      </c>
    </row>
    <row r="22" spans="1:25" s="13" customFormat="1" ht="14.25" customHeight="1" x14ac:dyDescent="0.2">
      <c r="A22" s="634" t="s">
        <v>1169</v>
      </c>
      <c r="B22" s="216">
        <f t="shared" ref="B22:U22" si="8">SUM(B20:B21)</f>
        <v>337</v>
      </c>
      <c r="C22" s="216">
        <f t="shared" si="8"/>
        <v>164</v>
      </c>
      <c r="D22" s="216">
        <f t="shared" si="8"/>
        <v>173</v>
      </c>
      <c r="E22" s="216">
        <f t="shared" si="8"/>
        <v>329</v>
      </c>
      <c r="F22" s="216">
        <f t="shared" si="8"/>
        <v>8</v>
      </c>
      <c r="G22" s="216">
        <f t="shared" si="8"/>
        <v>340</v>
      </c>
      <c r="H22" s="216">
        <f t="shared" si="8"/>
        <v>173</v>
      </c>
      <c r="I22" s="216">
        <f t="shared" si="8"/>
        <v>167</v>
      </c>
      <c r="J22" s="216">
        <f t="shared" si="8"/>
        <v>326</v>
      </c>
      <c r="K22" s="216">
        <f t="shared" si="8"/>
        <v>14</v>
      </c>
      <c r="L22" s="216">
        <f t="shared" si="8"/>
        <v>338</v>
      </c>
      <c r="M22" s="216">
        <f t="shared" si="8"/>
        <v>176</v>
      </c>
      <c r="N22" s="216">
        <f t="shared" si="8"/>
        <v>162</v>
      </c>
      <c r="O22" s="216">
        <f t="shared" si="8"/>
        <v>328</v>
      </c>
      <c r="P22" s="216">
        <f t="shared" si="8"/>
        <v>10</v>
      </c>
      <c r="Q22" s="216">
        <f t="shared" si="8"/>
        <v>338</v>
      </c>
      <c r="R22" s="216">
        <f t="shared" si="8"/>
        <v>177</v>
      </c>
      <c r="S22" s="216">
        <f t="shared" si="8"/>
        <v>161</v>
      </c>
      <c r="T22" s="216">
        <f t="shared" si="8"/>
        <v>331</v>
      </c>
      <c r="U22" s="216">
        <f t="shared" si="8"/>
        <v>7</v>
      </c>
      <c r="Y22" s="22"/>
    </row>
    <row r="23" spans="1:25" ht="14.25" customHeight="1" x14ac:dyDescent="0.2">
      <c r="A23" s="218" t="s">
        <v>494</v>
      </c>
      <c r="B23" s="65">
        <f t="shared" ref="B23:T23" si="9">B22+B18</f>
        <v>2611</v>
      </c>
      <c r="C23" s="65">
        <f t="shared" si="9"/>
        <v>2185</v>
      </c>
      <c r="D23" s="65">
        <f t="shared" si="9"/>
        <v>426</v>
      </c>
      <c r="E23" s="65">
        <f t="shared" si="9"/>
        <v>1984</v>
      </c>
      <c r="F23" s="65">
        <f t="shared" si="9"/>
        <v>627</v>
      </c>
      <c r="G23" s="65">
        <f t="shared" si="9"/>
        <v>2539</v>
      </c>
      <c r="H23" s="65">
        <f t="shared" si="9"/>
        <v>2127</v>
      </c>
      <c r="I23" s="65">
        <f t="shared" si="9"/>
        <v>412</v>
      </c>
      <c r="J23" s="65">
        <f t="shared" si="9"/>
        <v>1955</v>
      </c>
      <c r="K23" s="65">
        <f t="shared" si="9"/>
        <v>584</v>
      </c>
      <c r="L23" s="65">
        <f t="shared" si="9"/>
        <v>2466</v>
      </c>
      <c r="M23" s="65">
        <f t="shared" si="9"/>
        <v>2080</v>
      </c>
      <c r="N23" s="65">
        <f t="shared" si="9"/>
        <v>386</v>
      </c>
      <c r="O23" s="65">
        <f t="shared" si="9"/>
        <v>1878</v>
      </c>
      <c r="P23" s="65">
        <f t="shared" si="9"/>
        <v>588</v>
      </c>
      <c r="Q23" s="65">
        <f t="shared" si="9"/>
        <v>2409</v>
      </c>
      <c r="R23" s="65">
        <f t="shared" si="9"/>
        <v>2031</v>
      </c>
      <c r="S23" s="65">
        <f t="shared" si="9"/>
        <v>378</v>
      </c>
      <c r="T23" s="65">
        <f t="shared" si="9"/>
        <v>1794</v>
      </c>
      <c r="U23" s="65">
        <f>U22+U18</f>
        <v>615</v>
      </c>
    </row>
    <row r="24" spans="1:25" ht="14.25" customHeight="1" x14ac:dyDescent="0.2">
      <c r="A24" s="177"/>
      <c r="B24" s="175"/>
      <c r="C24" s="174"/>
      <c r="D24" s="174"/>
      <c r="E24" s="174"/>
      <c r="F24" s="174"/>
      <c r="G24" s="176"/>
      <c r="H24" s="176"/>
      <c r="I24" s="176"/>
      <c r="J24" s="176"/>
      <c r="K24" s="176"/>
      <c r="L24" s="13"/>
      <c r="M24" s="13"/>
      <c r="N24" s="13"/>
      <c r="O24" s="13"/>
      <c r="P24" s="395"/>
      <c r="Q24" s="398"/>
      <c r="R24" s="398"/>
      <c r="S24" s="259"/>
      <c r="T24" s="397"/>
    </row>
    <row r="25" spans="1:25" ht="12.75" customHeight="1" x14ac:dyDescent="0.2">
      <c r="A25" s="177"/>
      <c r="B25" s="175"/>
      <c r="C25" s="175"/>
      <c r="D25" s="174"/>
      <c r="E25" s="174"/>
      <c r="F25" s="174"/>
      <c r="G25" s="176"/>
      <c r="H25" s="176"/>
      <c r="I25" s="176"/>
      <c r="J25" s="176"/>
      <c r="K25" s="176"/>
      <c r="M25" s="396"/>
    </row>
  </sheetData>
  <mergeCells count="9">
    <mergeCell ref="Q5:U5"/>
    <mergeCell ref="Q19:U19"/>
    <mergeCell ref="Q3:U3"/>
    <mergeCell ref="L3:P3"/>
    <mergeCell ref="A3:A4"/>
    <mergeCell ref="B3:F3"/>
    <mergeCell ref="G3:K3"/>
    <mergeCell ref="L5:P5"/>
    <mergeCell ref="L19:P19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Q49"/>
  <sheetViews>
    <sheetView topLeftCell="A16" workbookViewId="0">
      <selection activeCell="A20" sqref="A20:G20"/>
    </sheetView>
  </sheetViews>
  <sheetFormatPr defaultColWidth="9.140625" defaultRowHeight="12.75" x14ac:dyDescent="0.2"/>
  <cols>
    <col min="1" max="1" width="15.42578125" style="22" customWidth="1"/>
    <col min="2" max="2" width="8.7109375" style="22" customWidth="1"/>
    <col min="3" max="5" width="9.140625" style="22" customWidth="1"/>
    <col min="6" max="6" width="9.140625" style="13" customWidth="1"/>
    <col min="7" max="13" width="5.7109375" style="22" customWidth="1"/>
    <col min="14" max="16384" width="9.140625" style="22"/>
  </cols>
  <sheetData>
    <row r="1" spans="1:17" ht="15" x14ac:dyDescent="0.25">
      <c r="A1" s="119" t="s">
        <v>1779</v>
      </c>
      <c r="F1" s="22"/>
      <c r="O1" s="408"/>
    </row>
    <row r="2" spans="1:17" x14ac:dyDescent="0.2">
      <c r="F2" s="22"/>
    </row>
    <row r="3" spans="1:17" s="32" customFormat="1" ht="33" customHeight="1" x14ac:dyDescent="0.2">
      <c r="A3" s="407" t="s">
        <v>392</v>
      </c>
      <c r="B3" s="406" t="s">
        <v>394</v>
      </c>
      <c r="C3" s="384" t="s">
        <v>1158</v>
      </c>
      <c r="D3" s="384" t="s">
        <v>1157</v>
      </c>
      <c r="E3" s="384" t="s">
        <v>1156</v>
      </c>
      <c r="F3" s="633" t="s">
        <v>1374</v>
      </c>
      <c r="G3" s="403"/>
      <c r="H3" s="403"/>
      <c r="I3" s="402"/>
      <c r="J3" s="403"/>
      <c r="K3" s="402"/>
    </row>
    <row r="4" spans="1:17" ht="14.25" customHeight="1" x14ac:dyDescent="0.2">
      <c r="A4" s="48" t="s">
        <v>862</v>
      </c>
      <c r="B4" s="388" t="s">
        <v>395</v>
      </c>
      <c r="C4" s="64">
        <v>230</v>
      </c>
      <c r="D4" s="64">
        <v>260</v>
      </c>
      <c r="E4" s="64">
        <v>265</v>
      </c>
      <c r="F4" s="64">
        <v>261</v>
      </c>
    </row>
    <row r="5" spans="1:17" ht="14.25" customHeight="1" x14ac:dyDescent="0.2">
      <c r="A5" s="51" t="s">
        <v>861</v>
      </c>
      <c r="B5" s="72" t="s">
        <v>395</v>
      </c>
      <c r="C5" s="74">
        <v>394</v>
      </c>
      <c r="D5" s="74">
        <v>409</v>
      </c>
      <c r="E5" s="74">
        <v>411</v>
      </c>
      <c r="F5" s="74">
        <v>403</v>
      </c>
    </row>
    <row r="6" spans="1:17" ht="14.25" customHeight="1" x14ac:dyDescent="0.2">
      <c r="A6" s="100" t="s">
        <v>868</v>
      </c>
      <c r="B6" s="217" t="s">
        <v>395</v>
      </c>
      <c r="C6" s="251">
        <v>343</v>
      </c>
      <c r="D6" s="251">
        <v>331</v>
      </c>
      <c r="E6" s="251">
        <v>405</v>
      </c>
      <c r="F6" s="251">
        <v>378</v>
      </c>
    </row>
    <row r="7" spans="1:17" ht="14.25" customHeight="1" x14ac:dyDescent="0.2">
      <c r="A7" s="100" t="s">
        <v>414</v>
      </c>
      <c r="B7" s="217" t="s">
        <v>395</v>
      </c>
      <c r="C7" s="251">
        <v>465</v>
      </c>
      <c r="D7" s="251">
        <v>475</v>
      </c>
      <c r="E7" s="251">
        <v>448</v>
      </c>
      <c r="F7" s="251">
        <v>464</v>
      </c>
    </row>
    <row r="8" spans="1:17" ht="14.25" customHeight="1" x14ac:dyDescent="0.2">
      <c r="A8" s="100" t="s">
        <v>415</v>
      </c>
      <c r="B8" s="217" t="s">
        <v>837</v>
      </c>
      <c r="C8" s="251">
        <v>246</v>
      </c>
      <c r="D8" s="251">
        <v>283</v>
      </c>
      <c r="E8" s="251">
        <v>329</v>
      </c>
      <c r="F8" s="251">
        <v>339</v>
      </c>
    </row>
    <row r="9" spans="1:17" ht="14.25" customHeight="1" x14ac:dyDescent="0.2">
      <c r="A9" s="48" t="s">
        <v>863</v>
      </c>
      <c r="B9" s="217" t="s">
        <v>837</v>
      </c>
      <c r="C9" s="64">
        <v>190</v>
      </c>
      <c r="D9" s="64">
        <v>186</v>
      </c>
      <c r="E9" s="64">
        <v>189</v>
      </c>
      <c r="F9" s="64">
        <v>218</v>
      </c>
    </row>
    <row r="10" spans="1:17" s="13" customFormat="1" ht="14.25" customHeight="1" x14ac:dyDescent="0.2">
      <c r="A10" s="1098" t="s">
        <v>46</v>
      </c>
      <c r="B10" s="1099"/>
      <c r="C10" s="65">
        <f>SUM(C4:C9)</f>
        <v>1868</v>
      </c>
      <c r="D10" s="65">
        <f t="shared" ref="D10:F10" si="0">SUM(D4:D9)</f>
        <v>1944</v>
      </c>
      <c r="E10" s="65">
        <f t="shared" si="0"/>
        <v>2047</v>
      </c>
      <c r="F10" s="65">
        <f t="shared" si="0"/>
        <v>2063</v>
      </c>
    </row>
    <row r="11" spans="1:17" s="13" customFormat="1" ht="12.75" customHeight="1" x14ac:dyDescent="0.2">
      <c r="A11" s="177"/>
      <c r="B11" s="177"/>
      <c r="C11" s="175"/>
      <c r="D11" s="175"/>
      <c r="E11" s="38"/>
      <c r="F11" s="175"/>
      <c r="G11" s="175"/>
      <c r="H11" s="175"/>
      <c r="I11" s="175"/>
      <c r="J11" s="38"/>
      <c r="K11" s="175"/>
      <c r="L11" s="175"/>
      <c r="M11" s="175"/>
      <c r="N11" s="175"/>
      <c r="O11" s="38"/>
      <c r="P11" s="175"/>
      <c r="Q11" s="175"/>
    </row>
    <row r="12" spans="1:17" s="13" customFormat="1" ht="12.75" customHeight="1" x14ac:dyDescent="0.2">
      <c r="A12" s="177"/>
      <c r="B12" s="177"/>
      <c r="C12" s="175"/>
      <c r="D12" s="175"/>
      <c r="E12" s="38"/>
      <c r="F12" s="175"/>
      <c r="G12" s="175"/>
      <c r="H12" s="175"/>
      <c r="I12" s="175"/>
      <c r="J12" s="38"/>
      <c r="K12" s="175"/>
      <c r="L12" s="175"/>
      <c r="M12" s="175"/>
      <c r="N12" s="175"/>
      <c r="O12" s="38"/>
      <c r="P12" s="175"/>
      <c r="Q12" s="175"/>
    </row>
    <row r="13" spans="1:17" ht="16.5" customHeight="1" x14ac:dyDescent="0.25">
      <c r="A13" s="119" t="s">
        <v>1780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1:17" ht="12" customHeight="1" x14ac:dyDescent="0.2">
      <c r="A14" s="13"/>
    </row>
    <row r="15" spans="1:17" ht="17.25" customHeight="1" x14ac:dyDescent="0.2">
      <c r="A15" s="985" t="s">
        <v>397</v>
      </c>
      <c r="B15" s="985" t="s">
        <v>394</v>
      </c>
      <c r="C15" s="1012" t="s">
        <v>1376</v>
      </c>
      <c r="D15" s="1013"/>
      <c r="E15" s="1013"/>
      <c r="F15" s="1014"/>
      <c r="M15" s="174"/>
    </row>
    <row r="16" spans="1:17" ht="17.25" customHeight="1" x14ac:dyDescent="0.2">
      <c r="A16" s="985"/>
      <c r="B16" s="985"/>
      <c r="C16" s="381" t="s">
        <v>857</v>
      </c>
      <c r="D16" s="381" t="s">
        <v>850</v>
      </c>
      <c r="E16" s="381" t="s">
        <v>858</v>
      </c>
      <c r="F16" s="632" t="s">
        <v>338</v>
      </c>
      <c r="M16" s="174"/>
    </row>
    <row r="17" spans="1:13" ht="14.25" customHeight="1" x14ac:dyDescent="0.2">
      <c r="A17" s="48" t="s">
        <v>862</v>
      </c>
      <c r="B17" s="48" t="s">
        <v>395</v>
      </c>
      <c r="C17" s="64">
        <v>82</v>
      </c>
      <c r="D17" s="64">
        <v>90</v>
      </c>
      <c r="E17" s="64">
        <v>89</v>
      </c>
      <c r="F17" s="64">
        <f>SUM(C17:E17)</f>
        <v>261</v>
      </c>
      <c r="K17" s="174"/>
      <c r="M17" s="174"/>
    </row>
    <row r="18" spans="1:13" ht="14.25" customHeight="1" x14ac:dyDescent="0.2">
      <c r="A18" s="51" t="s">
        <v>861</v>
      </c>
      <c r="B18" s="51" t="s">
        <v>395</v>
      </c>
      <c r="C18" s="74">
        <v>134</v>
      </c>
      <c r="D18" s="74">
        <v>134</v>
      </c>
      <c r="E18" s="74">
        <v>135</v>
      </c>
      <c r="F18" s="74">
        <f t="shared" ref="F18:F22" si="1">SUM(C18:E18)</f>
        <v>403</v>
      </c>
      <c r="K18" s="174"/>
      <c r="M18" s="174"/>
    </row>
    <row r="19" spans="1:13" ht="14.25" customHeight="1" x14ac:dyDescent="0.2">
      <c r="A19" s="48" t="s">
        <v>868</v>
      </c>
      <c r="B19" s="48" t="s">
        <v>395</v>
      </c>
      <c r="C19" s="64">
        <v>153</v>
      </c>
      <c r="D19" s="64">
        <v>114</v>
      </c>
      <c r="E19" s="64">
        <v>111</v>
      </c>
      <c r="F19" s="64">
        <f>SUM(C19:E19)</f>
        <v>378</v>
      </c>
      <c r="K19" s="174"/>
      <c r="M19" s="174"/>
    </row>
    <row r="20" spans="1:13" ht="14.25" customHeight="1" x14ac:dyDescent="0.2">
      <c r="A20" s="48" t="s">
        <v>414</v>
      </c>
      <c r="B20" s="48" t="s">
        <v>395</v>
      </c>
      <c r="C20" s="64">
        <v>158</v>
      </c>
      <c r="D20" s="64">
        <v>150</v>
      </c>
      <c r="E20" s="64">
        <v>156</v>
      </c>
      <c r="F20" s="64">
        <f t="shared" si="1"/>
        <v>464</v>
      </c>
      <c r="K20" s="174"/>
      <c r="L20" s="397"/>
      <c r="M20" s="405"/>
    </row>
    <row r="21" spans="1:13" ht="14.25" customHeight="1" x14ac:dyDescent="0.2">
      <c r="A21" s="48" t="s">
        <v>415</v>
      </c>
      <c r="B21" s="48" t="s">
        <v>396</v>
      </c>
      <c r="C21" s="64">
        <v>107</v>
      </c>
      <c r="D21" s="64">
        <v>122</v>
      </c>
      <c r="E21" s="64">
        <v>110</v>
      </c>
      <c r="F21" s="64">
        <f t="shared" si="1"/>
        <v>339</v>
      </c>
      <c r="K21" s="174"/>
      <c r="M21" s="174"/>
    </row>
    <row r="22" spans="1:13" ht="14.25" customHeight="1" x14ac:dyDescent="0.2">
      <c r="A22" s="48" t="s">
        <v>863</v>
      </c>
      <c r="B22" s="48" t="s">
        <v>396</v>
      </c>
      <c r="C22" s="64">
        <v>80</v>
      </c>
      <c r="D22" s="64">
        <v>65</v>
      </c>
      <c r="E22" s="64">
        <v>73</v>
      </c>
      <c r="F22" s="64">
        <f t="shared" si="1"/>
        <v>218</v>
      </c>
      <c r="K22" s="174"/>
      <c r="L22" s="397"/>
      <c r="M22" s="405"/>
    </row>
    <row r="23" spans="1:13" ht="14.25" customHeight="1" x14ac:dyDescent="0.2">
      <c r="A23" s="1098" t="s">
        <v>46</v>
      </c>
      <c r="B23" s="1099"/>
      <c r="C23" s="65">
        <f>SUM(C17:C22)</f>
        <v>714</v>
      </c>
      <c r="D23" s="65">
        <f>SUM(D17:D22)</f>
        <v>675</v>
      </c>
      <c r="E23" s="65">
        <f t="shared" ref="E23" si="2">SUM(E17:E22)</f>
        <v>674</v>
      </c>
      <c r="F23" s="65">
        <f>SUM(F17:F22)</f>
        <v>2063</v>
      </c>
      <c r="K23" s="174"/>
      <c r="L23" s="174"/>
      <c r="M23" s="174"/>
    </row>
    <row r="24" spans="1:13" ht="12.75" customHeight="1" x14ac:dyDescent="0.2">
      <c r="A24" s="139"/>
      <c r="B24" s="139"/>
      <c r="C24" s="139"/>
      <c r="D24" s="139"/>
      <c r="E24" s="139"/>
      <c r="F24" s="139"/>
      <c r="G24" s="139"/>
      <c r="H24" s="139"/>
      <c r="I24" s="174"/>
      <c r="J24" s="174"/>
      <c r="K24" s="174"/>
      <c r="L24" s="174"/>
      <c r="M24" s="174"/>
    </row>
    <row r="25" spans="1:13" ht="12.75" customHeight="1" x14ac:dyDescent="0.2"/>
    <row r="26" spans="1:13" ht="14.25" customHeight="1" x14ac:dyDescent="0.25">
      <c r="A26" s="119" t="s">
        <v>1781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13" x14ac:dyDescent="0.2">
      <c r="A27" s="13" t="s">
        <v>167</v>
      </c>
    </row>
    <row r="28" spans="1:13" s="37" customFormat="1" ht="17.25" customHeight="1" x14ac:dyDescent="0.2">
      <c r="A28" s="975" t="s">
        <v>397</v>
      </c>
      <c r="B28" s="985" t="s">
        <v>394</v>
      </c>
      <c r="C28" s="1012" t="s">
        <v>1376</v>
      </c>
      <c r="D28" s="1013"/>
      <c r="E28" s="1013"/>
      <c r="F28" s="1014"/>
    </row>
    <row r="29" spans="1:13" ht="17.25" customHeight="1" x14ac:dyDescent="0.2">
      <c r="A29" s="975"/>
      <c r="B29" s="985"/>
      <c r="C29" s="381" t="s">
        <v>857</v>
      </c>
      <c r="D29" s="381" t="s">
        <v>850</v>
      </c>
      <c r="E29" s="381" t="s">
        <v>858</v>
      </c>
      <c r="F29" s="382" t="s">
        <v>338</v>
      </c>
    </row>
    <row r="30" spans="1:13" ht="14.25" customHeight="1" x14ac:dyDescent="0.2">
      <c r="A30" s="388" t="s">
        <v>413</v>
      </c>
      <c r="B30" s="49" t="s">
        <v>395</v>
      </c>
      <c r="C30" s="387">
        <v>4</v>
      </c>
      <c r="D30" s="387">
        <v>4</v>
      </c>
      <c r="E30" s="387">
        <v>4</v>
      </c>
      <c r="F30" s="252">
        <f>SUM(C30:E30)</f>
        <v>12</v>
      </c>
    </row>
    <row r="31" spans="1:13" ht="14.25" customHeight="1" x14ac:dyDescent="0.2">
      <c r="A31" s="72" t="s">
        <v>412</v>
      </c>
      <c r="B31" s="52" t="s">
        <v>395</v>
      </c>
      <c r="C31" s="386">
        <v>6</v>
      </c>
      <c r="D31" s="386">
        <v>6</v>
      </c>
      <c r="E31" s="386">
        <v>6</v>
      </c>
      <c r="F31" s="404">
        <f t="shared" ref="F31:F35" si="3">SUM(C31:E31)</f>
        <v>18</v>
      </c>
    </row>
    <row r="32" spans="1:13" ht="14.25" customHeight="1" x14ac:dyDescent="0.2">
      <c r="A32" s="388" t="s">
        <v>840</v>
      </c>
      <c r="B32" s="49" t="s">
        <v>395</v>
      </c>
      <c r="C32" s="387">
        <v>7</v>
      </c>
      <c r="D32" s="387">
        <v>5</v>
      </c>
      <c r="E32" s="387">
        <v>5</v>
      </c>
      <c r="F32" s="252">
        <f>SUM(C32:E32)</f>
        <v>17</v>
      </c>
    </row>
    <row r="33" spans="1:13" ht="14.25" customHeight="1" x14ac:dyDescent="0.2">
      <c r="A33" s="388" t="s">
        <v>414</v>
      </c>
      <c r="B33" s="49" t="s">
        <v>395</v>
      </c>
      <c r="C33" s="387">
        <v>7</v>
      </c>
      <c r="D33" s="387">
        <v>7</v>
      </c>
      <c r="E33" s="387">
        <v>7</v>
      </c>
      <c r="F33" s="252">
        <f t="shared" si="3"/>
        <v>21</v>
      </c>
    </row>
    <row r="34" spans="1:13" ht="14.25" customHeight="1" x14ac:dyDescent="0.2">
      <c r="A34" s="388" t="s">
        <v>415</v>
      </c>
      <c r="B34" s="49" t="s">
        <v>396</v>
      </c>
      <c r="C34" s="387">
        <v>5</v>
      </c>
      <c r="D34" s="387">
        <v>5</v>
      </c>
      <c r="E34" s="387">
        <v>5</v>
      </c>
      <c r="F34" s="252">
        <f t="shared" si="3"/>
        <v>15</v>
      </c>
    </row>
    <row r="35" spans="1:13" ht="14.25" customHeight="1" x14ac:dyDescent="0.2">
      <c r="A35" s="388" t="s">
        <v>410</v>
      </c>
      <c r="B35" s="49" t="s">
        <v>396</v>
      </c>
      <c r="C35" s="844">
        <v>4</v>
      </c>
      <c r="D35" s="387">
        <v>3</v>
      </c>
      <c r="E35" s="387">
        <v>3</v>
      </c>
      <c r="F35" s="252">
        <f t="shared" si="3"/>
        <v>10</v>
      </c>
    </row>
    <row r="36" spans="1:13" ht="14.25" customHeight="1" x14ac:dyDescent="0.2">
      <c r="A36" s="1098" t="s">
        <v>46</v>
      </c>
      <c r="B36" s="1099"/>
      <c r="C36" s="55">
        <f t="shared" ref="C36:E36" si="4">SUM(C30:C35)</f>
        <v>33</v>
      </c>
      <c r="D36" s="55">
        <f t="shared" si="4"/>
        <v>30</v>
      </c>
      <c r="E36" s="55">
        <f t="shared" si="4"/>
        <v>30</v>
      </c>
      <c r="F36" s="55">
        <f>SUM(F30:F35)</f>
        <v>93</v>
      </c>
    </row>
    <row r="39" spans="1:13" ht="28.5" customHeight="1" x14ac:dyDescent="0.25">
      <c r="A39" s="995" t="s">
        <v>2082</v>
      </c>
      <c r="B39" s="995"/>
      <c r="C39" s="995"/>
      <c r="D39" s="995"/>
      <c r="E39" s="995"/>
      <c r="F39" s="995"/>
      <c r="G39" s="995"/>
      <c r="H39" s="995"/>
      <c r="I39" s="995"/>
      <c r="J39" s="995"/>
      <c r="K39" s="383"/>
      <c r="L39" s="383"/>
      <c r="M39" s="383"/>
    </row>
    <row r="41" spans="1:13" ht="17.25" customHeight="1" x14ac:dyDescent="0.2">
      <c r="A41" s="985" t="s">
        <v>397</v>
      </c>
      <c r="B41" s="985" t="s">
        <v>394</v>
      </c>
      <c r="C41" s="1012" t="s">
        <v>1376</v>
      </c>
      <c r="D41" s="1013"/>
      <c r="E41" s="1013"/>
      <c r="F41" s="1014"/>
    </row>
    <row r="42" spans="1:13" ht="17.25" customHeight="1" x14ac:dyDescent="0.2">
      <c r="A42" s="985"/>
      <c r="B42" s="985"/>
      <c r="C42" s="381" t="s">
        <v>857</v>
      </c>
      <c r="D42" s="381" t="s">
        <v>850</v>
      </c>
      <c r="E42" s="381" t="s">
        <v>858</v>
      </c>
      <c r="F42" s="381" t="s">
        <v>338</v>
      </c>
    </row>
    <row r="43" spans="1:13" ht="14.25" customHeight="1" x14ac:dyDescent="0.2">
      <c r="A43" s="48" t="s">
        <v>862</v>
      </c>
      <c r="B43" s="48" t="s">
        <v>395</v>
      </c>
      <c r="C43" s="178">
        <f>C17/C30</f>
        <v>20.5</v>
      </c>
      <c r="D43" s="178">
        <f t="shared" ref="D43:F43" si="5">D17/D30</f>
        <v>22.5</v>
      </c>
      <c r="E43" s="178">
        <f t="shared" si="5"/>
        <v>22.25</v>
      </c>
      <c r="F43" s="178">
        <f t="shared" si="5"/>
        <v>21.75</v>
      </c>
    </row>
    <row r="44" spans="1:13" ht="14.25" customHeight="1" x14ac:dyDescent="0.2">
      <c r="A44" s="51" t="s">
        <v>861</v>
      </c>
      <c r="B44" s="51" t="s">
        <v>395</v>
      </c>
      <c r="C44" s="178">
        <f t="shared" ref="C44:F44" si="6">C18/C31</f>
        <v>22.333333333333332</v>
      </c>
      <c r="D44" s="178">
        <f t="shared" si="6"/>
        <v>22.333333333333332</v>
      </c>
      <c r="E44" s="178">
        <f t="shared" si="6"/>
        <v>22.5</v>
      </c>
      <c r="F44" s="178">
        <f t="shared" si="6"/>
        <v>22.388888888888889</v>
      </c>
    </row>
    <row r="45" spans="1:13" ht="14.25" customHeight="1" x14ac:dyDescent="0.2">
      <c r="A45" s="48" t="s">
        <v>414</v>
      </c>
      <c r="B45" s="48" t="s">
        <v>395</v>
      </c>
      <c r="C45" s="178">
        <f t="shared" ref="C45:F45" si="7">C19/C32</f>
        <v>21.857142857142858</v>
      </c>
      <c r="D45" s="178">
        <f t="shared" si="7"/>
        <v>22.8</v>
      </c>
      <c r="E45" s="178">
        <f t="shared" si="7"/>
        <v>22.2</v>
      </c>
      <c r="F45" s="178">
        <f t="shared" si="7"/>
        <v>22.235294117647058</v>
      </c>
    </row>
    <row r="46" spans="1:13" ht="14.25" customHeight="1" x14ac:dyDescent="0.2">
      <c r="A46" s="48" t="s">
        <v>868</v>
      </c>
      <c r="B46" s="48" t="s">
        <v>395</v>
      </c>
      <c r="C46" s="178">
        <f t="shared" ref="C46:F46" si="8">C20/C33</f>
        <v>22.571428571428573</v>
      </c>
      <c r="D46" s="178">
        <f t="shared" si="8"/>
        <v>21.428571428571427</v>
      </c>
      <c r="E46" s="178">
        <f t="shared" si="8"/>
        <v>22.285714285714285</v>
      </c>
      <c r="F46" s="178">
        <f t="shared" si="8"/>
        <v>22.095238095238095</v>
      </c>
    </row>
    <row r="47" spans="1:13" ht="14.25" customHeight="1" x14ac:dyDescent="0.2">
      <c r="A47" s="48" t="s">
        <v>415</v>
      </c>
      <c r="B47" s="48" t="s">
        <v>396</v>
      </c>
      <c r="C47" s="178">
        <f t="shared" ref="C47:F47" si="9">C21/C34</f>
        <v>21.4</v>
      </c>
      <c r="D47" s="178">
        <f t="shared" si="9"/>
        <v>24.4</v>
      </c>
      <c r="E47" s="178">
        <f t="shared" si="9"/>
        <v>22</v>
      </c>
      <c r="F47" s="178">
        <f t="shared" si="9"/>
        <v>22.6</v>
      </c>
    </row>
    <row r="48" spans="1:13" ht="14.25" customHeight="1" x14ac:dyDescent="0.2">
      <c r="A48" s="48" t="s">
        <v>863</v>
      </c>
      <c r="B48" s="48" t="s">
        <v>396</v>
      </c>
      <c r="C48" s="178">
        <f t="shared" ref="C48:F48" si="10">C22/C35</f>
        <v>20</v>
      </c>
      <c r="D48" s="178">
        <f t="shared" si="10"/>
        <v>21.666666666666668</v>
      </c>
      <c r="E48" s="178">
        <f t="shared" si="10"/>
        <v>24.333333333333332</v>
      </c>
      <c r="F48" s="178">
        <f t="shared" si="10"/>
        <v>21.8</v>
      </c>
    </row>
    <row r="49" spans="1:6" s="13" customFormat="1" ht="14.25" customHeight="1" x14ac:dyDescent="0.2">
      <c r="A49" s="1098" t="s">
        <v>46</v>
      </c>
      <c r="B49" s="1099"/>
      <c r="C49" s="178">
        <f t="shared" ref="C49:F49" si="11">C23/C36</f>
        <v>21.636363636363637</v>
      </c>
      <c r="D49" s="178">
        <f t="shared" si="11"/>
        <v>22.5</v>
      </c>
      <c r="E49" s="178">
        <f t="shared" si="11"/>
        <v>22.466666666666665</v>
      </c>
      <c r="F49" s="178">
        <f t="shared" si="11"/>
        <v>22.182795698924732</v>
      </c>
    </row>
  </sheetData>
  <mergeCells count="14">
    <mergeCell ref="A49:B49"/>
    <mergeCell ref="B15:B16"/>
    <mergeCell ref="A10:B10"/>
    <mergeCell ref="C41:F41"/>
    <mergeCell ref="A39:J39"/>
    <mergeCell ref="A41:A42"/>
    <mergeCell ref="B28:B29"/>
    <mergeCell ref="B41:B42"/>
    <mergeCell ref="C15:F15"/>
    <mergeCell ref="A28:A29"/>
    <mergeCell ref="C28:F28"/>
    <mergeCell ref="A15:A16"/>
    <mergeCell ref="A23:B23"/>
    <mergeCell ref="A36:B36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15"/>
  <sheetViews>
    <sheetView workbookViewId="0">
      <selection activeCell="A20" sqref="A20:G20"/>
    </sheetView>
  </sheetViews>
  <sheetFormatPr defaultColWidth="9.140625" defaultRowHeight="12.75" x14ac:dyDescent="0.2"/>
  <cols>
    <col min="1" max="1" width="13.5703125" style="22" customWidth="1"/>
    <col min="2" max="11" width="7.7109375" style="22" hidden="1" customWidth="1"/>
    <col min="12" max="13" width="7.42578125" style="22" customWidth="1"/>
    <col min="14" max="14" width="8" style="22" bestFit="1" customWidth="1"/>
    <col min="15" max="18" width="7.42578125" style="22" customWidth="1"/>
    <col min="19" max="19" width="8" style="22" bestFit="1" customWidth="1"/>
    <col min="20" max="21" width="7.42578125" style="22" customWidth="1"/>
    <col min="22" max="16384" width="9.140625" style="22"/>
  </cols>
  <sheetData>
    <row r="1" spans="1:21" ht="27.75" customHeight="1" x14ac:dyDescent="0.25">
      <c r="A1" s="995" t="s">
        <v>1782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5"/>
      <c r="S1" s="995"/>
      <c r="T1" s="995"/>
      <c r="U1" s="995"/>
    </row>
    <row r="3" spans="1:21" s="32" customFormat="1" ht="20.25" customHeight="1" x14ac:dyDescent="0.2">
      <c r="A3" s="1055" t="s">
        <v>392</v>
      </c>
      <c r="B3" s="1054" t="s">
        <v>1158</v>
      </c>
      <c r="C3" s="1054"/>
      <c r="D3" s="1054"/>
      <c r="E3" s="1054"/>
      <c r="F3" s="1054"/>
      <c r="G3" s="1054" t="s">
        <v>1157</v>
      </c>
      <c r="H3" s="1054"/>
      <c r="I3" s="1054"/>
      <c r="J3" s="1054"/>
      <c r="K3" s="1054"/>
      <c r="L3" s="1054" t="s">
        <v>1156</v>
      </c>
      <c r="M3" s="1054"/>
      <c r="N3" s="1054"/>
      <c r="O3" s="1054"/>
      <c r="P3" s="1054"/>
      <c r="Q3" s="1054" t="s">
        <v>1374</v>
      </c>
      <c r="R3" s="1054"/>
      <c r="S3" s="1054"/>
      <c r="T3" s="1054"/>
      <c r="U3" s="1054"/>
    </row>
    <row r="4" spans="1:21" s="32" customFormat="1" ht="41.25" customHeight="1" x14ac:dyDescent="0.2">
      <c r="A4" s="1055"/>
      <c r="B4" s="633" t="s">
        <v>1165</v>
      </c>
      <c r="C4" s="632" t="s">
        <v>1164</v>
      </c>
      <c r="D4" s="633" t="s">
        <v>393</v>
      </c>
      <c r="E4" s="632" t="s">
        <v>875</v>
      </c>
      <c r="F4" s="633" t="s">
        <v>153</v>
      </c>
      <c r="G4" s="633" t="s">
        <v>1165</v>
      </c>
      <c r="H4" s="632" t="s">
        <v>1164</v>
      </c>
      <c r="I4" s="633" t="s">
        <v>393</v>
      </c>
      <c r="J4" s="632" t="s">
        <v>875</v>
      </c>
      <c r="K4" s="633" t="s">
        <v>153</v>
      </c>
      <c r="L4" s="633" t="s">
        <v>1165</v>
      </c>
      <c r="M4" s="632" t="s">
        <v>1164</v>
      </c>
      <c r="N4" s="633" t="s">
        <v>393</v>
      </c>
      <c r="O4" s="632" t="s">
        <v>875</v>
      </c>
      <c r="P4" s="633" t="s">
        <v>153</v>
      </c>
      <c r="Q4" s="633" t="s">
        <v>1165</v>
      </c>
      <c r="R4" s="632" t="s">
        <v>1164</v>
      </c>
      <c r="S4" s="633" t="s">
        <v>393</v>
      </c>
      <c r="T4" s="632" t="s">
        <v>875</v>
      </c>
      <c r="U4" s="633" t="s">
        <v>153</v>
      </c>
    </row>
    <row r="5" spans="1:21" s="32" customFormat="1" ht="18" customHeight="1" x14ac:dyDescent="0.2">
      <c r="A5" s="642" t="s">
        <v>1163</v>
      </c>
      <c r="B5" s="642"/>
      <c r="C5" s="643"/>
      <c r="D5" s="642"/>
      <c r="E5" s="643"/>
      <c r="F5" s="642"/>
      <c r="G5" s="642"/>
      <c r="H5" s="643"/>
      <c r="I5" s="642"/>
      <c r="J5" s="643"/>
      <c r="K5" s="642"/>
      <c r="L5" s="1100"/>
      <c r="M5" s="1100"/>
      <c r="N5" s="1100"/>
      <c r="O5" s="1100"/>
      <c r="P5" s="1100"/>
      <c r="Q5" s="1100"/>
      <c r="R5" s="1100"/>
      <c r="S5" s="1100"/>
      <c r="T5" s="1100"/>
      <c r="U5" s="1100"/>
    </row>
    <row r="6" spans="1:21" ht="14.25" customHeight="1" x14ac:dyDescent="0.2">
      <c r="A6" s="51" t="s">
        <v>862</v>
      </c>
      <c r="B6" s="180">
        <v>230</v>
      </c>
      <c r="C6" s="74">
        <v>28</v>
      </c>
      <c r="D6" s="73">
        <f>B6-C6</f>
        <v>202</v>
      </c>
      <c r="E6" s="74">
        <f>B6-F6</f>
        <v>148</v>
      </c>
      <c r="F6" s="74">
        <v>82</v>
      </c>
      <c r="G6" s="180">
        <v>260</v>
      </c>
      <c r="H6" s="74">
        <v>231</v>
      </c>
      <c r="I6" s="73">
        <v>29</v>
      </c>
      <c r="J6" s="74">
        <v>179</v>
      </c>
      <c r="K6" s="74">
        <v>81</v>
      </c>
      <c r="L6" s="180">
        <v>265</v>
      </c>
      <c r="M6" s="74">
        <v>240</v>
      </c>
      <c r="N6" s="73">
        <v>25</v>
      </c>
      <c r="O6" s="74">
        <v>181</v>
      </c>
      <c r="P6" s="74">
        <v>84</v>
      </c>
      <c r="Q6" s="180">
        <v>261</v>
      </c>
      <c r="R6" s="74">
        <v>240</v>
      </c>
      <c r="S6" s="73">
        <v>21</v>
      </c>
      <c r="T6" s="74">
        <f>Q6-U6</f>
        <v>181</v>
      </c>
      <c r="U6" s="74">
        <v>80</v>
      </c>
    </row>
    <row r="7" spans="1:21" ht="14.25" customHeight="1" x14ac:dyDescent="0.2">
      <c r="A7" s="51" t="s">
        <v>861</v>
      </c>
      <c r="B7" s="180">
        <v>394</v>
      </c>
      <c r="C7" s="74">
        <v>83</v>
      </c>
      <c r="D7" s="73">
        <f>B7-C7</f>
        <v>311</v>
      </c>
      <c r="E7" s="74">
        <f>B7-F7</f>
        <v>327</v>
      </c>
      <c r="F7" s="74">
        <v>67</v>
      </c>
      <c r="G7" s="180">
        <v>409</v>
      </c>
      <c r="H7" s="74">
        <v>306</v>
      </c>
      <c r="I7" s="73">
        <v>103</v>
      </c>
      <c r="J7" s="74">
        <v>332</v>
      </c>
      <c r="K7" s="74">
        <v>77</v>
      </c>
      <c r="L7" s="180">
        <v>411</v>
      </c>
      <c r="M7" s="74">
        <v>301</v>
      </c>
      <c r="N7" s="73">
        <v>110</v>
      </c>
      <c r="O7" s="74">
        <v>330</v>
      </c>
      <c r="P7" s="74">
        <v>81</v>
      </c>
      <c r="Q7" s="180">
        <v>403</v>
      </c>
      <c r="R7" s="74">
        <v>295</v>
      </c>
      <c r="S7" s="73">
        <v>108</v>
      </c>
      <c r="T7" s="74">
        <f t="shared" ref="T7:T9" si="0">Q7-U7</f>
        <v>295</v>
      </c>
      <c r="U7" s="74">
        <v>108</v>
      </c>
    </row>
    <row r="8" spans="1:21" ht="14.25" customHeight="1" x14ac:dyDescent="0.2">
      <c r="A8" s="100" t="s">
        <v>868</v>
      </c>
      <c r="B8" s="182">
        <v>343</v>
      </c>
      <c r="C8" s="251">
        <v>29</v>
      </c>
      <c r="D8" s="66">
        <f>B8-C8</f>
        <v>314</v>
      </c>
      <c r="E8" s="64">
        <f>B8-F8</f>
        <v>265</v>
      </c>
      <c r="F8" s="251">
        <v>78</v>
      </c>
      <c r="G8" s="182">
        <v>331</v>
      </c>
      <c r="H8" s="251">
        <v>304</v>
      </c>
      <c r="I8" s="66">
        <v>27</v>
      </c>
      <c r="J8" s="64">
        <v>240</v>
      </c>
      <c r="K8" s="251">
        <v>91</v>
      </c>
      <c r="L8" s="182">
        <v>405</v>
      </c>
      <c r="M8" s="251">
        <v>365</v>
      </c>
      <c r="N8" s="66">
        <v>40</v>
      </c>
      <c r="O8" s="64" t="s">
        <v>1171</v>
      </c>
      <c r="P8" s="251" t="s">
        <v>1171</v>
      </c>
      <c r="Q8" s="182">
        <v>378</v>
      </c>
      <c r="R8" s="251">
        <v>341</v>
      </c>
      <c r="S8" s="66">
        <v>37</v>
      </c>
      <c r="T8" s="64">
        <f t="shared" si="0"/>
        <v>269</v>
      </c>
      <c r="U8" s="251">
        <v>109</v>
      </c>
    </row>
    <row r="9" spans="1:21" ht="14.25" customHeight="1" x14ac:dyDescent="0.2">
      <c r="A9" s="100" t="s">
        <v>414</v>
      </c>
      <c r="B9" s="182">
        <v>465</v>
      </c>
      <c r="C9" s="251">
        <v>116</v>
      </c>
      <c r="D9" s="66">
        <f>B9-C9</f>
        <v>349</v>
      </c>
      <c r="E9" s="64">
        <f>B9-F9</f>
        <v>400</v>
      </c>
      <c r="F9" s="251">
        <v>65</v>
      </c>
      <c r="G9" s="182">
        <v>475</v>
      </c>
      <c r="H9" s="251">
        <v>371</v>
      </c>
      <c r="I9" s="66">
        <v>104</v>
      </c>
      <c r="J9" s="64">
        <v>407</v>
      </c>
      <c r="K9" s="251">
        <v>68</v>
      </c>
      <c r="L9" s="182">
        <v>448</v>
      </c>
      <c r="M9" s="251">
        <v>350</v>
      </c>
      <c r="N9" s="66">
        <v>98</v>
      </c>
      <c r="O9" s="64">
        <v>386</v>
      </c>
      <c r="P9" s="251">
        <v>62</v>
      </c>
      <c r="Q9" s="182">
        <v>464</v>
      </c>
      <c r="R9" s="251">
        <v>360</v>
      </c>
      <c r="S9" s="66">
        <v>104</v>
      </c>
      <c r="T9" s="64">
        <f t="shared" si="0"/>
        <v>393</v>
      </c>
      <c r="U9" s="251">
        <v>71</v>
      </c>
    </row>
    <row r="10" spans="1:21" s="13" customFormat="1" ht="14.25" customHeight="1" x14ac:dyDescent="0.2">
      <c r="A10" s="218" t="s">
        <v>1487</v>
      </c>
      <c r="B10" s="182">
        <f t="shared" ref="B10:K10" si="1">SUM(B7:B9)</f>
        <v>1202</v>
      </c>
      <c r="C10" s="182">
        <f t="shared" si="1"/>
        <v>228</v>
      </c>
      <c r="D10" s="182">
        <f t="shared" si="1"/>
        <v>974</v>
      </c>
      <c r="E10" s="182">
        <f t="shared" si="1"/>
        <v>992</v>
      </c>
      <c r="F10" s="182">
        <f t="shared" si="1"/>
        <v>210</v>
      </c>
      <c r="G10" s="182">
        <f t="shared" si="1"/>
        <v>1215</v>
      </c>
      <c r="H10" s="182">
        <f t="shared" si="1"/>
        <v>981</v>
      </c>
      <c r="I10" s="182">
        <f t="shared" si="1"/>
        <v>234</v>
      </c>
      <c r="J10" s="182">
        <f t="shared" si="1"/>
        <v>979</v>
      </c>
      <c r="K10" s="182">
        <f t="shared" si="1"/>
        <v>236</v>
      </c>
      <c r="L10" s="182">
        <f>SUM(L6:L9)</f>
        <v>1529</v>
      </c>
      <c r="M10" s="182">
        <f t="shared" ref="M10:U10" si="2">SUM(M6:M9)</f>
        <v>1256</v>
      </c>
      <c r="N10" s="182">
        <f t="shared" si="2"/>
        <v>273</v>
      </c>
      <c r="O10" s="65" t="s">
        <v>1171</v>
      </c>
      <c r="P10" s="182" t="s">
        <v>1171</v>
      </c>
      <c r="Q10" s="182">
        <f t="shared" si="2"/>
        <v>1506</v>
      </c>
      <c r="R10" s="182">
        <f t="shared" si="2"/>
        <v>1236</v>
      </c>
      <c r="S10" s="182">
        <f t="shared" si="2"/>
        <v>270</v>
      </c>
      <c r="T10" s="65">
        <f t="shared" si="2"/>
        <v>1138</v>
      </c>
      <c r="U10" s="182">
        <f t="shared" si="2"/>
        <v>368</v>
      </c>
    </row>
    <row r="11" spans="1:21" s="13" customFormat="1" ht="18" customHeight="1" x14ac:dyDescent="0.2">
      <c r="A11" s="641" t="s">
        <v>1162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64"/>
      <c r="P11" s="251"/>
      <c r="Q11" s="182"/>
      <c r="R11" s="182"/>
      <c r="S11" s="182"/>
      <c r="T11" s="64"/>
      <c r="U11" s="251"/>
    </row>
    <row r="12" spans="1:21" ht="14.25" customHeight="1" x14ac:dyDescent="0.2">
      <c r="A12" s="100" t="s">
        <v>808</v>
      </c>
      <c r="B12" s="182">
        <v>246</v>
      </c>
      <c r="C12" s="251">
        <v>186</v>
      </c>
      <c r="D12" s="66">
        <f>B12-C12</f>
        <v>60</v>
      </c>
      <c r="E12" s="64">
        <f>B12-F12</f>
        <v>239</v>
      </c>
      <c r="F12" s="251">
        <v>7</v>
      </c>
      <c r="G12" s="182">
        <v>283</v>
      </c>
      <c r="H12" s="251">
        <v>69</v>
      </c>
      <c r="I12" s="66">
        <v>214</v>
      </c>
      <c r="J12" s="64">
        <v>275</v>
      </c>
      <c r="K12" s="251">
        <v>8</v>
      </c>
      <c r="L12" s="182">
        <v>329</v>
      </c>
      <c r="M12" s="66">
        <v>49</v>
      </c>
      <c r="N12" s="251">
        <v>280</v>
      </c>
      <c r="O12" s="64">
        <v>318</v>
      </c>
      <c r="P12" s="251">
        <v>11</v>
      </c>
      <c r="Q12" s="182">
        <v>339</v>
      </c>
      <c r="R12" s="66">
        <v>95</v>
      </c>
      <c r="S12" s="251">
        <v>244</v>
      </c>
      <c r="T12" s="64">
        <f t="shared" ref="T12:T13" si="3">Q12-U12</f>
        <v>333</v>
      </c>
      <c r="U12" s="251">
        <v>6</v>
      </c>
    </row>
    <row r="13" spans="1:21" ht="14.25" customHeight="1" x14ac:dyDescent="0.2">
      <c r="A13" s="48" t="s">
        <v>1486</v>
      </c>
      <c r="B13" s="65">
        <v>190</v>
      </c>
      <c r="C13" s="64">
        <v>134</v>
      </c>
      <c r="D13" s="66">
        <f>B13-C13</f>
        <v>56</v>
      </c>
      <c r="E13" s="64">
        <f>B13-F13</f>
        <v>188</v>
      </c>
      <c r="F13" s="64">
        <v>2</v>
      </c>
      <c r="G13" s="65">
        <v>186</v>
      </c>
      <c r="H13" s="64">
        <v>52</v>
      </c>
      <c r="I13" s="66">
        <v>134</v>
      </c>
      <c r="J13" s="64">
        <v>181</v>
      </c>
      <c r="K13" s="64">
        <v>5</v>
      </c>
      <c r="L13" s="65">
        <v>189</v>
      </c>
      <c r="M13" s="66">
        <v>52</v>
      </c>
      <c r="N13" s="64">
        <v>137</v>
      </c>
      <c r="O13" s="64">
        <v>186</v>
      </c>
      <c r="P13" s="64">
        <v>3</v>
      </c>
      <c r="Q13" s="65">
        <v>218</v>
      </c>
      <c r="R13" s="66">
        <v>64</v>
      </c>
      <c r="S13" s="64">
        <v>154</v>
      </c>
      <c r="T13" s="64">
        <f t="shared" si="3"/>
        <v>214</v>
      </c>
      <c r="U13" s="64">
        <v>4</v>
      </c>
    </row>
    <row r="14" spans="1:21" s="13" customFormat="1" ht="14.25" customHeight="1" x14ac:dyDescent="0.2">
      <c r="A14" s="409" t="s">
        <v>1488</v>
      </c>
      <c r="B14" s="65">
        <f t="shared" ref="B14:U14" si="4">SUM(B12:B13)</f>
        <v>436</v>
      </c>
      <c r="C14" s="65">
        <f t="shared" si="4"/>
        <v>320</v>
      </c>
      <c r="D14" s="65">
        <f t="shared" si="4"/>
        <v>116</v>
      </c>
      <c r="E14" s="65">
        <f t="shared" si="4"/>
        <v>427</v>
      </c>
      <c r="F14" s="65">
        <f t="shared" si="4"/>
        <v>9</v>
      </c>
      <c r="G14" s="65">
        <f t="shared" si="4"/>
        <v>469</v>
      </c>
      <c r="H14" s="65">
        <f t="shared" si="4"/>
        <v>121</v>
      </c>
      <c r="I14" s="65">
        <f t="shared" si="4"/>
        <v>348</v>
      </c>
      <c r="J14" s="65">
        <f t="shared" si="4"/>
        <v>456</v>
      </c>
      <c r="K14" s="65">
        <f t="shared" si="4"/>
        <v>13</v>
      </c>
      <c r="L14" s="65">
        <f t="shared" si="4"/>
        <v>518</v>
      </c>
      <c r="M14" s="65">
        <f t="shared" si="4"/>
        <v>101</v>
      </c>
      <c r="N14" s="65">
        <f t="shared" si="4"/>
        <v>417</v>
      </c>
      <c r="O14" s="65">
        <f t="shared" si="4"/>
        <v>504</v>
      </c>
      <c r="P14" s="65">
        <f t="shared" si="4"/>
        <v>14</v>
      </c>
      <c r="Q14" s="65">
        <f t="shared" si="4"/>
        <v>557</v>
      </c>
      <c r="R14" s="65">
        <f t="shared" si="4"/>
        <v>159</v>
      </c>
      <c r="S14" s="65">
        <f t="shared" si="4"/>
        <v>398</v>
      </c>
      <c r="T14" s="65">
        <f t="shared" si="4"/>
        <v>547</v>
      </c>
      <c r="U14" s="65">
        <f t="shared" si="4"/>
        <v>10</v>
      </c>
    </row>
    <row r="15" spans="1:21" s="13" customFormat="1" ht="14.25" customHeight="1" x14ac:dyDescent="0.2">
      <c r="A15" s="635" t="s">
        <v>836</v>
      </c>
      <c r="B15" s="65">
        <f t="shared" ref="B15:U15" si="5">B10+B14</f>
        <v>1638</v>
      </c>
      <c r="C15" s="65">
        <f t="shared" si="5"/>
        <v>548</v>
      </c>
      <c r="D15" s="65">
        <f t="shared" si="5"/>
        <v>1090</v>
      </c>
      <c r="E15" s="65">
        <f t="shared" si="5"/>
        <v>1419</v>
      </c>
      <c r="F15" s="65">
        <f t="shared" si="5"/>
        <v>219</v>
      </c>
      <c r="G15" s="65">
        <f t="shared" si="5"/>
        <v>1684</v>
      </c>
      <c r="H15" s="65">
        <f t="shared" si="5"/>
        <v>1102</v>
      </c>
      <c r="I15" s="65">
        <f t="shared" si="5"/>
        <v>582</v>
      </c>
      <c r="J15" s="65">
        <f t="shared" si="5"/>
        <v>1435</v>
      </c>
      <c r="K15" s="65">
        <f t="shared" si="5"/>
        <v>249</v>
      </c>
      <c r="L15" s="65">
        <f t="shared" si="5"/>
        <v>2047</v>
      </c>
      <c r="M15" s="65">
        <f t="shared" si="5"/>
        <v>1357</v>
      </c>
      <c r="N15" s="65">
        <f t="shared" si="5"/>
        <v>690</v>
      </c>
      <c r="O15" s="65" t="s">
        <v>1171</v>
      </c>
      <c r="P15" s="182" t="s">
        <v>1171</v>
      </c>
      <c r="Q15" s="65">
        <f t="shared" si="5"/>
        <v>2063</v>
      </c>
      <c r="R15" s="65">
        <f t="shared" si="5"/>
        <v>1395</v>
      </c>
      <c r="S15" s="65">
        <f t="shared" si="5"/>
        <v>668</v>
      </c>
      <c r="T15" s="65">
        <f t="shared" si="5"/>
        <v>1685</v>
      </c>
      <c r="U15" s="182">
        <f t="shared" si="5"/>
        <v>378</v>
      </c>
    </row>
  </sheetData>
  <mergeCells count="8">
    <mergeCell ref="L5:P5"/>
    <mergeCell ref="Q5:U5"/>
    <mergeCell ref="A1:U1"/>
    <mergeCell ref="Q3:U3"/>
    <mergeCell ref="L3:P3"/>
    <mergeCell ref="A3:A4"/>
    <mergeCell ref="B3:F3"/>
    <mergeCell ref="G3:K3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H51"/>
  <sheetViews>
    <sheetView topLeftCell="A21" workbookViewId="0">
      <selection activeCell="A20" sqref="A20:G20"/>
    </sheetView>
  </sheetViews>
  <sheetFormatPr defaultRowHeight="12.75" x14ac:dyDescent="0.2"/>
  <cols>
    <col min="1" max="1" width="29.28515625" customWidth="1"/>
    <col min="2" max="6" width="7.7109375" customWidth="1"/>
    <col min="7" max="7" width="7.7109375" style="340" customWidth="1"/>
  </cols>
  <sheetData>
    <row r="1" spans="1:8" s="123" customFormat="1" ht="18.75" customHeight="1" x14ac:dyDescent="0.25">
      <c r="A1" s="119" t="s">
        <v>1783</v>
      </c>
      <c r="B1" s="119"/>
      <c r="C1" s="119"/>
      <c r="D1" s="119"/>
      <c r="E1" s="119"/>
      <c r="F1" s="119"/>
      <c r="G1" s="119"/>
      <c r="H1" s="119"/>
    </row>
    <row r="2" spans="1:8" s="22" customFormat="1" ht="12.75" customHeight="1" x14ac:dyDescent="0.2">
      <c r="G2" s="13"/>
    </row>
    <row r="3" spans="1:8" s="22" customFormat="1" ht="27.75" customHeight="1" x14ac:dyDescent="0.2">
      <c r="A3" s="382" t="s">
        <v>838</v>
      </c>
      <c r="B3" s="381" t="s">
        <v>1168</v>
      </c>
      <c r="C3" s="381" t="s">
        <v>1167</v>
      </c>
      <c r="D3" s="381" t="s">
        <v>1166</v>
      </c>
      <c r="E3" s="725" t="s">
        <v>1375</v>
      </c>
      <c r="F3" s="174"/>
      <c r="G3" s="174"/>
    </row>
    <row r="4" spans="1:8" s="22" customFormat="1" ht="14.25" customHeight="1" x14ac:dyDescent="0.2">
      <c r="A4" s="51" t="s">
        <v>416</v>
      </c>
      <c r="B4" s="419">
        <v>1614</v>
      </c>
      <c r="C4" s="419">
        <v>1601</v>
      </c>
      <c r="D4" s="419">
        <v>1568</v>
      </c>
      <c r="E4" s="419">
        <v>1524</v>
      </c>
      <c r="F4" s="174"/>
      <c r="G4" s="174"/>
    </row>
    <row r="5" spans="1:8" s="22" customFormat="1" ht="14.25" customHeight="1" x14ac:dyDescent="0.2">
      <c r="A5" s="48" t="s">
        <v>417</v>
      </c>
      <c r="B5" s="418">
        <v>1394</v>
      </c>
      <c r="C5" s="418">
        <v>1528</v>
      </c>
      <c r="D5" s="418">
        <v>1594</v>
      </c>
      <c r="E5" s="418">
        <v>1601</v>
      </c>
      <c r="F5" s="174"/>
      <c r="G5" s="174"/>
    </row>
    <row r="6" spans="1:8" s="22" customFormat="1" ht="14.25" customHeight="1" x14ac:dyDescent="0.2">
      <c r="A6" s="48" t="s">
        <v>1492</v>
      </c>
      <c r="B6" s="418">
        <v>558</v>
      </c>
      <c r="C6" s="418">
        <v>593</v>
      </c>
      <c r="D6" s="418">
        <v>618</v>
      </c>
      <c r="E6" s="418">
        <v>677</v>
      </c>
      <c r="F6" s="174"/>
      <c r="G6" s="174"/>
    </row>
    <row r="7" spans="1:8" s="22" customFormat="1" ht="14.25" customHeight="1" x14ac:dyDescent="0.2">
      <c r="A7" s="48" t="s">
        <v>1493</v>
      </c>
      <c r="B7" s="418">
        <v>381</v>
      </c>
      <c r="C7" s="418">
        <v>378</v>
      </c>
      <c r="D7" s="418">
        <v>398</v>
      </c>
      <c r="E7" s="418">
        <v>367</v>
      </c>
      <c r="F7" s="174"/>
      <c r="G7" s="174"/>
    </row>
    <row r="8" spans="1:8" s="22" customFormat="1" ht="14.25" customHeight="1" x14ac:dyDescent="0.2">
      <c r="A8" s="48" t="s">
        <v>1477</v>
      </c>
      <c r="B8" s="418">
        <v>1616</v>
      </c>
      <c r="C8" s="418">
        <v>1603</v>
      </c>
      <c r="D8" s="418">
        <v>1546</v>
      </c>
      <c r="E8" s="418">
        <v>1596</v>
      </c>
      <c r="F8" s="174"/>
      <c r="G8" s="174"/>
    </row>
    <row r="9" spans="1:8" s="22" customFormat="1" ht="14.25" customHeight="1" x14ac:dyDescent="0.2">
      <c r="A9" s="60" t="s">
        <v>824</v>
      </c>
      <c r="B9" s="418">
        <v>697</v>
      </c>
      <c r="C9" s="418">
        <v>689</v>
      </c>
      <c r="D9" s="418">
        <v>634</v>
      </c>
      <c r="E9" s="418">
        <v>631</v>
      </c>
      <c r="F9" s="174"/>
      <c r="G9" s="174"/>
    </row>
    <row r="10" spans="1:8" s="22" customFormat="1" ht="14.25" customHeight="1" x14ac:dyDescent="0.2">
      <c r="A10" s="60" t="s">
        <v>826</v>
      </c>
      <c r="B10" s="418">
        <v>891</v>
      </c>
      <c r="C10" s="418">
        <v>844</v>
      </c>
      <c r="D10" s="418">
        <v>761</v>
      </c>
      <c r="E10" s="418">
        <v>706</v>
      </c>
      <c r="F10" s="174"/>
      <c r="G10" s="174"/>
    </row>
    <row r="11" spans="1:8" s="22" customFormat="1" ht="14.25" customHeight="1" x14ac:dyDescent="0.2">
      <c r="A11" s="389" t="s">
        <v>46</v>
      </c>
      <c r="B11" s="65">
        <f>SUM(B4:B10)</f>
        <v>7151</v>
      </c>
      <c r="C11" s="65">
        <f>SUM(C4:C10)</f>
        <v>7236</v>
      </c>
      <c r="D11" s="65">
        <f>SUM(D4:D10)</f>
        <v>7119</v>
      </c>
      <c r="E11" s="65">
        <f>SUM(E4:E10)</f>
        <v>7102</v>
      </c>
      <c r="F11" s="174"/>
      <c r="G11" s="174"/>
    </row>
    <row r="12" spans="1:8" s="22" customFormat="1" ht="12.75" customHeight="1" x14ac:dyDescent="0.2">
      <c r="A12" s="177"/>
      <c r="B12" s="175"/>
      <c r="C12" s="175"/>
      <c r="D12" s="175"/>
      <c r="E12" s="174"/>
      <c r="F12" s="174"/>
      <c r="G12" s="174"/>
    </row>
    <row r="13" spans="1:8" s="22" customFormat="1" ht="12.75" customHeight="1" x14ac:dyDescent="0.2">
      <c r="A13" s="177"/>
      <c r="B13" s="175"/>
      <c r="C13" s="175"/>
      <c r="D13" s="175"/>
      <c r="E13" s="175"/>
      <c r="F13" s="175"/>
      <c r="G13" s="175"/>
    </row>
    <row r="14" spans="1:8" s="22" customFormat="1" ht="30" customHeight="1" x14ac:dyDescent="0.25">
      <c r="A14" s="995" t="s">
        <v>1784</v>
      </c>
      <c r="B14" s="995"/>
      <c r="C14" s="995"/>
      <c r="D14" s="995"/>
      <c r="E14" s="995"/>
      <c r="F14" s="995"/>
      <c r="G14" s="995"/>
      <c r="H14" s="995"/>
    </row>
    <row r="15" spans="1:8" s="22" customFormat="1" ht="14.25" customHeight="1" x14ac:dyDescent="0.2">
      <c r="A15" s="177"/>
      <c r="B15" s="175"/>
      <c r="C15" s="175"/>
      <c r="D15" s="175"/>
      <c r="E15" s="175"/>
      <c r="F15" s="175"/>
      <c r="G15" s="175"/>
    </row>
    <row r="16" spans="1:8" s="22" customFormat="1" ht="14.25" customHeight="1" x14ac:dyDescent="0.2">
      <c r="A16" s="382" t="s">
        <v>838</v>
      </c>
      <c r="B16" s="381" t="s">
        <v>849</v>
      </c>
      <c r="C16" s="381" t="s">
        <v>850</v>
      </c>
      <c r="D16" s="381" t="s">
        <v>851</v>
      </c>
      <c r="E16" s="381" t="s">
        <v>852</v>
      </c>
      <c r="F16" s="381" t="s">
        <v>853</v>
      </c>
      <c r="G16" s="645" t="s">
        <v>46</v>
      </c>
    </row>
    <row r="17" spans="1:8" s="22" customFormat="1" ht="14.25" customHeight="1" x14ac:dyDescent="0.2">
      <c r="A17" s="51" t="s">
        <v>416</v>
      </c>
      <c r="B17" s="185">
        <f>92+219</f>
        <v>311</v>
      </c>
      <c r="C17" s="185">
        <f>104+198</f>
        <v>302</v>
      </c>
      <c r="D17" s="185">
        <f>73+215</f>
        <v>288</v>
      </c>
      <c r="E17" s="185">
        <f>87+223</f>
        <v>310</v>
      </c>
      <c r="F17" s="185">
        <f>85+228</f>
        <v>313</v>
      </c>
      <c r="G17" s="649">
        <f t="shared" ref="G17:G22" si="0">SUM(B17:F17)</f>
        <v>1524</v>
      </c>
    </row>
    <row r="18" spans="1:8" s="22" customFormat="1" ht="14.25" customHeight="1" x14ac:dyDescent="0.2">
      <c r="A18" s="48" t="s">
        <v>417</v>
      </c>
      <c r="B18" s="184">
        <v>335</v>
      </c>
      <c r="C18" s="184">
        <v>360</v>
      </c>
      <c r="D18" s="184">
        <v>368</v>
      </c>
      <c r="E18" s="184">
        <v>298</v>
      </c>
      <c r="F18" s="184">
        <v>240</v>
      </c>
      <c r="G18" s="650">
        <f t="shared" si="0"/>
        <v>1601</v>
      </c>
    </row>
    <row r="19" spans="1:8" s="22" customFormat="1" ht="14.25" customHeight="1" x14ac:dyDescent="0.2">
      <c r="A19" s="48" t="s">
        <v>1492</v>
      </c>
      <c r="B19" s="184">
        <v>158</v>
      </c>
      <c r="C19" s="184">
        <v>151</v>
      </c>
      <c r="D19" s="676">
        <v>141</v>
      </c>
      <c r="E19" s="676">
        <v>118</v>
      </c>
      <c r="F19" s="676">
        <v>109</v>
      </c>
      <c r="G19" s="650">
        <f t="shared" ref="G19" si="1">SUM(B19:F19)</f>
        <v>677</v>
      </c>
      <c r="H19" s="396"/>
    </row>
    <row r="20" spans="1:8" s="22" customFormat="1" ht="14.25" customHeight="1" x14ac:dyDescent="0.2">
      <c r="A20" s="48" t="s">
        <v>1493</v>
      </c>
      <c r="B20" s="184">
        <v>56</v>
      </c>
      <c r="C20" s="184">
        <v>85</v>
      </c>
      <c r="D20" s="184">
        <f>16+47+18+12</f>
        <v>93</v>
      </c>
      <c r="E20" s="184">
        <f>18+24+15+9</f>
        <v>66</v>
      </c>
      <c r="F20" s="184">
        <f>17+39+11</f>
        <v>67</v>
      </c>
      <c r="G20" s="650">
        <f>SUM(B20:F20)</f>
        <v>367</v>
      </c>
    </row>
    <row r="21" spans="1:8" s="22" customFormat="1" ht="14.25" customHeight="1" x14ac:dyDescent="0.2">
      <c r="A21" s="48" t="s">
        <v>1477</v>
      </c>
      <c r="B21" s="184">
        <v>358</v>
      </c>
      <c r="C21" s="184">
        <v>346</v>
      </c>
      <c r="D21" s="184">
        <f>94+107+16+52+77</f>
        <v>346</v>
      </c>
      <c r="E21" s="184">
        <f>68+71+25+46+61</f>
        <v>271</v>
      </c>
      <c r="F21" s="184">
        <f>64+67+31+37+76</f>
        <v>275</v>
      </c>
      <c r="G21" s="650">
        <f t="shared" si="0"/>
        <v>1596</v>
      </c>
    </row>
    <row r="22" spans="1:8" s="22" customFormat="1" ht="14.25" customHeight="1" x14ac:dyDescent="0.2">
      <c r="A22" s="60" t="s">
        <v>824</v>
      </c>
      <c r="B22" s="22">
        <f>60+35+19</f>
        <v>114</v>
      </c>
      <c r="C22" s="22">
        <f>82+47+21</f>
        <v>150</v>
      </c>
      <c r="D22" s="22">
        <f>109+43</f>
        <v>152</v>
      </c>
      <c r="E22" s="22">
        <f>94+25</f>
        <v>119</v>
      </c>
      <c r="F22" s="22">
        <f>84+12</f>
        <v>96</v>
      </c>
      <c r="G22" s="650">
        <f t="shared" si="0"/>
        <v>631</v>
      </c>
    </row>
    <row r="23" spans="1:8" s="22" customFormat="1" ht="14.25" customHeight="1" x14ac:dyDescent="0.2">
      <c r="A23" s="60" t="s">
        <v>826</v>
      </c>
      <c r="B23" s="184">
        <f>42+36+13+22+15</f>
        <v>128</v>
      </c>
      <c r="C23" s="184">
        <f>70+47+19+25+19</f>
        <v>180</v>
      </c>
      <c r="D23" s="184">
        <f>50+38+17+23+15</f>
        <v>143</v>
      </c>
      <c r="E23" s="184">
        <f>33+15+33+24+21</f>
        <v>126</v>
      </c>
      <c r="F23" s="184">
        <f>36+16+25+37+15</f>
        <v>129</v>
      </c>
      <c r="G23" s="650">
        <f>SUM(B23:F23)</f>
        <v>706</v>
      </c>
    </row>
    <row r="24" spans="1:8" s="22" customFormat="1" ht="14.25" customHeight="1" x14ac:dyDescent="0.2">
      <c r="A24" s="389" t="s">
        <v>46</v>
      </c>
      <c r="B24" s="65">
        <f t="shared" ref="B24:G24" si="2">SUM(B17:B23)</f>
        <v>1460</v>
      </c>
      <c r="C24" s="65">
        <f t="shared" si="2"/>
        <v>1574</v>
      </c>
      <c r="D24" s="65">
        <f t="shared" si="2"/>
        <v>1531</v>
      </c>
      <c r="E24" s="65">
        <f t="shared" si="2"/>
        <v>1308</v>
      </c>
      <c r="F24" s="65">
        <f t="shared" si="2"/>
        <v>1229</v>
      </c>
      <c r="G24" s="65">
        <f t="shared" si="2"/>
        <v>7102</v>
      </c>
    </row>
    <row r="25" spans="1:8" s="22" customFormat="1" ht="12.75" customHeight="1" x14ac:dyDescent="0.2">
      <c r="A25" s="177"/>
      <c r="B25" s="175"/>
      <c r="C25" s="175"/>
      <c r="D25" s="175"/>
      <c r="E25" s="175"/>
      <c r="F25" s="175"/>
      <c r="G25" s="175"/>
    </row>
    <row r="26" spans="1:8" s="22" customFormat="1" ht="12.75" customHeight="1" x14ac:dyDescent="0.2">
      <c r="A26" s="177"/>
      <c r="B26" s="175"/>
      <c r="C26" s="175"/>
      <c r="D26" s="175"/>
      <c r="E26" s="175"/>
      <c r="F26" s="175"/>
      <c r="G26" s="175"/>
    </row>
    <row r="27" spans="1:8" s="22" customFormat="1" ht="28.5" customHeight="1" x14ac:dyDescent="0.25">
      <c r="A27" s="995" t="s">
        <v>1785</v>
      </c>
      <c r="B27" s="995"/>
      <c r="C27" s="995"/>
      <c r="D27" s="995"/>
      <c r="E27" s="995"/>
      <c r="F27" s="995"/>
      <c r="G27" s="995"/>
      <c r="H27" s="995"/>
    </row>
    <row r="28" spans="1:8" s="22" customFormat="1" ht="12.75" customHeight="1" x14ac:dyDescent="0.2">
      <c r="A28" s="177"/>
      <c r="B28" s="175"/>
      <c r="C28" s="175"/>
      <c r="D28" s="175"/>
      <c r="E28" s="175"/>
      <c r="F28" s="175"/>
      <c r="G28" s="175"/>
    </row>
    <row r="29" spans="1:8" s="22" customFormat="1" ht="14.25" customHeight="1" x14ac:dyDescent="0.2">
      <c r="A29" s="382" t="s">
        <v>838</v>
      </c>
      <c r="B29" s="382" t="s">
        <v>849</v>
      </c>
      <c r="C29" s="382" t="s">
        <v>850</v>
      </c>
      <c r="D29" s="382" t="s">
        <v>851</v>
      </c>
      <c r="E29" s="382" t="s">
        <v>852</v>
      </c>
      <c r="F29" s="382" t="s">
        <v>853</v>
      </c>
      <c r="G29" s="645" t="s">
        <v>46</v>
      </c>
    </row>
    <row r="30" spans="1:8" s="28" customFormat="1" ht="14.25" customHeight="1" x14ac:dyDescent="0.2">
      <c r="A30" s="165" t="s">
        <v>416</v>
      </c>
      <c r="B30" s="417">
        <v>14</v>
      </c>
      <c r="C30" s="417">
        <v>14</v>
      </c>
      <c r="D30" s="417">
        <v>14</v>
      </c>
      <c r="E30" s="417">
        <v>13</v>
      </c>
      <c r="F30" s="417">
        <v>14</v>
      </c>
      <c r="G30" s="416">
        <f t="shared" ref="G30:G37" si="3">SUM(B30:F30)</f>
        <v>69</v>
      </c>
    </row>
    <row r="31" spans="1:8" s="28" customFormat="1" ht="14.25" customHeight="1" x14ac:dyDescent="0.2">
      <c r="A31" s="100" t="s">
        <v>417</v>
      </c>
      <c r="B31" s="415">
        <v>13</v>
      </c>
      <c r="C31" s="415">
        <v>14</v>
      </c>
      <c r="D31" s="415">
        <v>15</v>
      </c>
      <c r="E31" s="415">
        <v>11</v>
      </c>
      <c r="F31" s="415">
        <v>11</v>
      </c>
      <c r="G31" s="414">
        <f t="shared" si="3"/>
        <v>64</v>
      </c>
    </row>
    <row r="32" spans="1:8" x14ac:dyDescent="0.2">
      <c r="A32" s="48" t="s">
        <v>1492</v>
      </c>
      <c r="B32" s="184">
        <v>7</v>
      </c>
      <c r="C32" s="184">
        <v>6</v>
      </c>
      <c r="D32" s="676">
        <v>7</v>
      </c>
      <c r="E32" s="676">
        <v>5</v>
      </c>
      <c r="F32" s="676">
        <v>5</v>
      </c>
      <c r="G32" s="647">
        <f t="shared" ref="G32:G33" si="4">SUM(B32:F32)</f>
        <v>30</v>
      </c>
    </row>
    <row r="33" spans="1:8" x14ac:dyDescent="0.2">
      <c r="A33" s="48" t="s">
        <v>1493</v>
      </c>
      <c r="B33" s="184">
        <v>3</v>
      </c>
      <c r="C33" s="184">
        <v>4</v>
      </c>
      <c r="D33" s="184">
        <v>5</v>
      </c>
      <c r="E33" s="184">
        <v>4</v>
      </c>
      <c r="F33" s="184">
        <v>4</v>
      </c>
      <c r="G33" s="647">
        <f t="shared" si="4"/>
        <v>20</v>
      </c>
    </row>
    <row r="34" spans="1:8" s="413" customFormat="1" x14ac:dyDescent="0.2">
      <c r="A34" s="100" t="s">
        <v>1477</v>
      </c>
      <c r="B34" s="415">
        <v>15</v>
      </c>
      <c r="C34" s="415">
        <v>16</v>
      </c>
      <c r="D34" s="415">
        <v>14</v>
      </c>
      <c r="E34" s="415">
        <v>12</v>
      </c>
      <c r="F34" s="415">
        <v>14</v>
      </c>
      <c r="G34" s="414">
        <f t="shared" si="3"/>
        <v>71</v>
      </c>
    </row>
    <row r="35" spans="1:8" s="413" customFormat="1" x14ac:dyDescent="0.2">
      <c r="A35" s="60" t="s">
        <v>824</v>
      </c>
      <c r="B35" s="415">
        <v>7</v>
      </c>
      <c r="C35" s="415">
        <v>8</v>
      </c>
      <c r="D35" s="415">
        <v>7</v>
      </c>
      <c r="E35" s="415">
        <v>5</v>
      </c>
      <c r="F35" s="415">
        <v>5</v>
      </c>
      <c r="G35" s="414">
        <f t="shared" si="3"/>
        <v>32</v>
      </c>
    </row>
    <row r="36" spans="1:8" s="413" customFormat="1" x14ac:dyDescent="0.2">
      <c r="A36" s="60" t="s">
        <v>826</v>
      </c>
      <c r="B36" s="415">
        <f>2+2+1+1+1</f>
        <v>7</v>
      </c>
      <c r="C36" s="415">
        <f>3+2+1+1+1</f>
        <v>8</v>
      </c>
      <c r="D36" s="415">
        <f>3+2+1+1+1</f>
        <v>8</v>
      </c>
      <c r="E36" s="415">
        <f>2+1+2+1+1</f>
        <v>7</v>
      </c>
      <c r="F36" s="415">
        <f>2+1+1+2+1</f>
        <v>7</v>
      </c>
      <c r="G36" s="414">
        <f t="shared" si="3"/>
        <v>37</v>
      </c>
    </row>
    <row r="37" spans="1:8" s="413" customFormat="1" x14ac:dyDescent="0.2">
      <c r="A37" s="260" t="s">
        <v>46</v>
      </c>
      <c r="B37" s="182">
        <f>SUM(B30:B36)</f>
        <v>66</v>
      </c>
      <c r="C37" s="182">
        <f>SUM(C30:C36)</f>
        <v>70</v>
      </c>
      <c r="D37" s="182">
        <f>SUM(D30:D36)</f>
        <v>70</v>
      </c>
      <c r="E37" s="182">
        <f>SUM(E30:E36)</f>
        <v>57</v>
      </c>
      <c r="F37" s="182">
        <f>SUM(F30:F36)</f>
        <v>60</v>
      </c>
      <c r="G37" s="182">
        <f t="shared" si="3"/>
        <v>323</v>
      </c>
    </row>
    <row r="38" spans="1:8" ht="12.75" customHeight="1" x14ac:dyDescent="0.2">
      <c r="A38" s="177"/>
      <c r="B38" s="174"/>
      <c r="C38" s="174"/>
      <c r="D38" s="174"/>
      <c r="E38" s="174"/>
      <c r="F38" s="174"/>
      <c r="G38" s="13"/>
    </row>
    <row r="39" spans="1:8" ht="12.75" customHeight="1" x14ac:dyDescent="0.2"/>
    <row r="40" spans="1:8" s="22" customFormat="1" ht="28.5" customHeight="1" x14ac:dyDescent="0.25">
      <c r="A40" s="995" t="s">
        <v>1786</v>
      </c>
      <c r="B40" s="995"/>
      <c r="C40" s="995"/>
      <c r="D40" s="995"/>
      <c r="E40" s="995"/>
      <c r="F40" s="995"/>
      <c r="G40" s="995"/>
      <c r="H40" s="995"/>
    </row>
    <row r="41" spans="1:8" s="22" customFormat="1" ht="12.75" customHeight="1" x14ac:dyDescent="0.25">
      <c r="A41" s="380"/>
      <c r="B41" s="380"/>
      <c r="C41" s="380"/>
      <c r="D41" s="380"/>
      <c r="E41" s="380"/>
      <c r="F41" s="380"/>
      <c r="G41" s="646"/>
    </row>
    <row r="42" spans="1:8" s="22" customFormat="1" ht="14.25" customHeight="1" x14ac:dyDescent="0.2">
      <c r="A42" s="382" t="s">
        <v>838</v>
      </c>
      <c r="B42" s="382" t="s">
        <v>849</v>
      </c>
      <c r="C42" s="382" t="s">
        <v>850</v>
      </c>
      <c r="D42" s="382" t="s">
        <v>851</v>
      </c>
      <c r="E42" s="382" t="s">
        <v>852</v>
      </c>
      <c r="F42" s="382" t="s">
        <v>853</v>
      </c>
      <c r="G42" s="645" t="s">
        <v>46</v>
      </c>
    </row>
    <row r="43" spans="1:8" s="22" customFormat="1" ht="14.25" customHeight="1" x14ac:dyDescent="0.2">
      <c r="A43" s="51" t="s">
        <v>416</v>
      </c>
      <c r="B43" s="412">
        <f>B17/B30</f>
        <v>22.214285714285715</v>
      </c>
      <c r="C43" s="412">
        <f t="shared" ref="C43:G43" si="5">C17/C30</f>
        <v>21.571428571428573</v>
      </c>
      <c r="D43" s="412">
        <f t="shared" si="5"/>
        <v>20.571428571428573</v>
      </c>
      <c r="E43" s="412">
        <f t="shared" si="5"/>
        <v>23.846153846153847</v>
      </c>
      <c r="F43" s="412">
        <f t="shared" si="5"/>
        <v>22.357142857142858</v>
      </c>
      <c r="G43" s="411">
        <f t="shared" si="5"/>
        <v>22.086956521739129</v>
      </c>
    </row>
    <row r="44" spans="1:8" s="22" customFormat="1" ht="14.25" customHeight="1" x14ac:dyDescent="0.2">
      <c r="A44" s="48" t="s">
        <v>417</v>
      </c>
      <c r="B44" s="412">
        <f t="shared" ref="B44:G44" si="6">B18/B31</f>
        <v>25.76923076923077</v>
      </c>
      <c r="C44" s="412">
        <f t="shared" si="6"/>
        <v>25.714285714285715</v>
      </c>
      <c r="D44" s="412">
        <f t="shared" si="6"/>
        <v>24.533333333333335</v>
      </c>
      <c r="E44" s="412">
        <f t="shared" si="6"/>
        <v>27.09090909090909</v>
      </c>
      <c r="F44" s="412">
        <f t="shared" si="6"/>
        <v>21.818181818181817</v>
      </c>
      <c r="G44" s="411">
        <f t="shared" si="6"/>
        <v>25.015625</v>
      </c>
    </row>
    <row r="45" spans="1:8" s="22" customFormat="1" ht="14.25" customHeight="1" x14ac:dyDescent="0.2">
      <c r="A45" s="48" t="s">
        <v>1492</v>
      </c>
      <c r="B45" s="412">
        <f t="shared" ref="B45:G45" si="7">B19/B32</f>
        <v>22.571428571428573</v>
      </c>
      <c r="C45" s="412">
        <f t="shared" si="7"/>
        <v>25.166666666666668</v>
      </c>
      <c r="D45" s="412">
        <f t="shared" si="7"/>
        <v>20.142857142857142</v>
      </c>
      <c r="E45" s="412">
        <f t="shared" si="7"/>
        <v>23.6</v>
      </c>
      <c r="F45" s="412">
        <f t="shared" si="7"/>
        <v>21.8</v>
      </c>
      <c r="G45" s="411">
        <f t="shared" si="7"/>
        <v>22.566666666666666</v>
      </c>
    </row>
    <row r="46" spans="1:8" s="22" customFormat="1" ht="14.25" customHeight="1" x14ac:dyDescent="0.2">
      <c r="A46" s="48" t="s">
        <v>1493</v>
      </c>
      <c r="B46" s="412">
        <f t="shared" ref="B46:G46" si="8">B20/B33</f>
        <v>18.666666666666668</v>
      </c>
      <c r="C46" s="412">
        <f t="shared" si="8"/>
        <v>21.25</v>
      </c>
      <c r="D46" s="412">
        <f t="shared" si="8"/>
        <v>18.600000000000001</v>
      </c>
      <c r="E46" s="412">
        <f t="shared" si="8"/>
        <v>16.5</v>
      </c>
      <c r="F46" s="412">
        <f t="shared" si="8"/>
        <v>16.75</v>
      </c>
      <c r="G46" s="411">
        <f t="shared" si="8"/>
        <v>18.350000000000001</v>
      </c>
    </row>
    <row r="47" spans="1:8" s="22" customFormat="1" ht="14.25" customHeight="1" x14ac:dyDescent="0.2">
      <c r="A47" s="48" t="s">
        <v>1477</v>
      </c>
      <c r="B47" s="412">
        <f t="shared" ref="B47:G47" si="9">B21/B34</f>
        <v>23.866666666666667</v>
      </c>
      <c r="C47" s="412">
        <f t="shared" si="9"/>
        <v>21.625</v>
      </c>
      <c r="D47" s="412">
        <f t="shared" si="9"/>
        <v>24.714285714285715</v>
      </c>
      <c r="E47" s="412">
        <f t="shared" si="9"/>
        <v>22.583333333333332</v>
      </c>
      <c r="F47" s="412">
        <f t="shared" si="9"/>
        <v>19.642857142857142</v>
      </c>
      <c r="G47" s="411">
        <f t="shared" si="9"/>
        <v>22.47887323943662</v>
      </c>
    </row>
    <row r="48" spans="1:8" s="22" customFormat="1" ht="14.25" customHeight="1" x14ac:dyDescent="0.2">
      <c r="A48" s="60" t="s">
        <v>824</v>
      </c>
      <c r="B48" s="412">
        <f t="shared" ref="B48:G48" si="10">B22/B35</f>
        <v>16.285714285714285</v>
      </c>
      <c r="C48" s="412">
        <f t="shared" si="10"/>
        <v>18.75</v>
      </c>
      <c r="D48" s="412">
        <f t="shared" si="10"/>
        <v>21.714285714285715</v>
      </c>
      <c r="E48" s="412">
        <f t="shared" si="10"/>
        <v>23.8</v>
      </c>
      <c r="F48" s="412">
        <f t="shared" si="10"/>
        <v>19.2</v>
      </c>
      <c r="G48" s="411">
        <f t="shared" si="10"/>
        <v>19.71875</v>
      </c>
    </row>
    <row r="49" spans="1:7" s="22" customFormat="1" ht="14.25" customHeight="1" x14ac:dyDescent="0.2">
      <c r="A49" s="60" t="s">
        <v>826</v>
      </c>
      <c r="B49" s="412">
        <f t="shared" ref="B49:G49" si="11">B23/B36</f>
        <v>18.285714285714285</v>
      </c>
      <c r="C49" s="412">
        <f t="shared" si="11"/>
        <v>22.5</v>
      </c>
      <c r="D49" s="412">
        <f t="shared" si="11"/>
        <v>17.875</v>
      </c>
      <c r="E49" s="412">
        <f t="shared" si="11"/>
        <v>18</v>
      </c>
      <c r="F49" s="412">
        <f t="shared" si="11"/>
        <v>18.428571428571427</v>
      </c>
      <c r="G49" s="411">
        <f t="shared" si="11"/>
        <v>19.081081081081081</v>
      </c>
    </row>
    <row r="50" spans="1:7" s="13" customFormat="1" ht="14.25" customHeight="1" x14ac:dyDescent="0.2">
      <c r="A50" s="634" t="s">
        <v>46</v>
      </c>
      <c r="B50" s="411">
        <f t="shared" ref="B50:G50" si="12">B24/B37</f>
        <v>22.121212121212121</v>
      </c>
      <c r="C50" s="411">
        <f t="shared" si="12"/>
        <v>22.485714285714284</v>
      </c>
      <c r="D50" s="411">
        <f t="shared" si="12"/>
        <v>21.87142857142857</v>
      </c>
      <c r="E50" s="411">
        <f t="shared" si="12"/>
        <v>22.94736842105263</v>
      </c>
      <c r="F50" s="411">
        <f t="shared" si="12"/>
        <v>20.483333333333334</v>
      </c>
      <c r="G50" s="411">
        <f t="shared" si="12"/>
        <v>21.987616099071207</v>
      </c>
    </row>
    <row r="51" spans="1:7" x14ac:dyDescent="0.2">
      <c r="B51" s="410"/>
      <c r="C51" s="410"/>
      <c r="D51" s="410"/>
      <c r="E51" s="410"/>
      <c r="F51" s="410"/>
      <c r="G51" s="651"/>
    </row>
  </sheetData>
  <mergeCells count="3">
    <mergeCell ref="A14:H14"/>
    <mergeCell ref="A27:H27"/>
    <mergeCell ref="A40:H40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U51"/>
  <sheetViews>
    <sheetView workbookViewId="0">
      <selection activeCell="A20" sqref="A20:G20"/>
    </sheetView>
  </sheetViews>
  <sheetFormatPr defaultColWidth="9.140625" defaultRowHeight="12.75" x14ac:dyDescent="0.2"/>
  <cols>
    <col min="1" max="1" width="20.85546875" style="1" customWidth="1"/>
    <col min="2" max="11" width="8" style="1" hidden="1" customWidth="1"/>
    <col min="12" max="12" width="7.140625" style="1" customWidth="1"/>
    <col min="13" max="14" width="7.85546875" style="1" customWidth="1"/>
    <col min="15" max="16" width="7.28515625" style="1" customWidth="1"/>
    <col min="17" max="19" width="7.85546875" style="1" customWidth="1"/>
    <col min="20" max="21" width="7.28515625" style="1" customWidth="1"/>
    <col min="22" max="16384" width="9.140625" style="1"/>
  </cols>
  <sheetData>
    <row r="1" spans="1:21" ht="30" customHeight="1" x14ac:dyDescent="0.25">
      <c r="A1" s="974" t="s">
        <v>1787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</row>
    <row r="3" spans="1:21" s="293" customFormat="1" ht="20.25" customHeight="1" x14ac:dyDescent="0.2">
      <c r="A3" s="985" t="s">
        <v>1175</v>
      </c>
      <c r="B3" s="975" t="s">
        <v>1174</v>
      </c>
      <c r="C3" s="975"/>
      <c r="D3" s="975"/>
      <c r="E3" s="975"/>
      <c r="F3" s="975"/>
      <c r="G3" s="975" t="s">
        <v>870</v>
      </c>
      <c r="H3" s="975"/>
      <c r="I3" s="975"/>
      <c r="J3" s="975"/>
      <c r="K3" s="975"/>
      <c r="L3" s="975" t="s">
        <v>1489</v>
      </c>
      <c r="M3" s="975"/>
      <c r="N3" s="975"/>
      <c r="O3" s="975"/>
      <c r="P3" s="975"/>
      <c r="Q3" s="975" t="s">
        <v>1490</v>
      </c>
      <c r="R3" s="975"/>
      <c r="S3" s="975"/>
      <c r="T3" s="975"/>
      <c r="U3" s="975"/>
    </row>
    <row r="4" spans="1:21" s="293" customFormat="1" ht="41.25" customHeight="1" x14ac:dyDescent="0.2">
      <c r="A4" s="985"/>
      <c r="B4" s="645" t="s">
        <v>1165</v>
      </c>
      <c r="C4" s="645" t="s">
        <v>1164</v>
      </c>
      <c r="D4" s="645" t="s">
        <v>393</v>
      </c>
      <c r="E4" s="645" t="s">
        <v>875</v>
      </c>
      <c r="F4" s="645" t="s">
        <v>153</v>
      </c>
      <c r="G4" s="645" t="s">
        <v>1165</v>
      </c>
      <c r="H4" s="645" t="s">
        <v>1164</v>
      </c>
      <c r="I4" s="645" t="s">
        <v>393</v>
      </c>
      <c r="J4" s="645" t="s">
        <v>875</v>
      </c>
      <c r="K4" s="645" t="s">
        <v>153</v>
      </c>
      <c r="L4" s="645" t="s">
        <v>1165</v>
      </c>
      <c r="M4" s="645" t="s">
        <v>1164</v>
      </c>
      <c r="N4" s="645" t="s">
        <v>393</v>
      </c>
      <c r="O4" s="645" t="s">
        <v>875</v>
      </c>
      <c r="P4" s="645" t="s">
        <v>153</v>
      </c>
      <c r="Q4" s="645" t="s">
        <v>1165</v>
      </c>
      <c r="R4" s="645" t="s">
        <v>1164</v>
      </c>
      <c r="S4" s="645" t="s">
        <v>393</v>
      </c>
      <c r="T4" s="645" t="s">
        <v>875</v>
      </c>
      <c r="U4" s="645" t="s">
        <v>153</v>
      </c>
    </row>
    <row r="5" spans="1:21" ht="14.25" customHeight="1" x14ac:dyDescent="0.2">
      <c r="A5" s="48" t="s">
        <v>1591</v>
      </c>
      <c r="B5" s="65">
        <v>1614</v>
      </c>
      <c r="C5" s="64">
        <v>505</v>
      </c>
      <c r="D5" s="66">
        <v>1109</v>
      </c>
      <c r="E5" s="66">
        <v>1524</v>
      </c>
      <c r="F5" s="64">
        <v>90</v>
      </c>
      <c r="G5" s="65">
        <v>1601</v>
      </c>
      <c r="H5" s="64">
        <v>474</v>
      </c>
      <c r="I5" s="66">
        <v>1127</v>
      </c>
      <c r="J5" s="64">
        <v>1489</v>
      </c>
      <c r="K5" s="64">
        <v>112</v>
      </c>
      <c r="L5" s="215">
        <v>1568</v>
      </c>
      <c r="M5" s="66">
        <v>445</v>
      </c>
      <c r="N5" s="66">
        <v>1123</v>
      </c>
      <c r="O5" s="66">
        <v>1459</v>
      </c>
      <c r="P5" s="66">
        <v>109</v>
      </c>
      <c r="Q5" s="9">
        <v>1524</v>
      </c>
      <c r="R5" s="1">
        <v>490</v>
      </c>
      <c r="S5" s="1">
        <v>1034</v>
      </c>
      <c r="T5" s="1">
        <f>Q5-U5</f>
        <v>1428</v>
      </c>
      <c r="U5" s="1">
        <v>96</v>
      </c>
    </row>
    <row r="6" spans="1:21" ht="14.25" customHeight="1" x14ac:dyDescent="0.2">
      <c r="A6" s="48" t="s">
        <v>418</v>
      </c>
      <c r="B6" s="65">
        <v>1394</v>
      </c>
      <c r="C6" s="64">
        <v>373</v>
      </c>
      <c r="D6" s="66">
        <v>1021</v>
      </c>
      <c r="E6" s="66">
        <v>1307</v>
      </c>
      <c r="F6" s="64">
        <v>87</v>
      </c>
      <c r="G6" s="65">
        <v>1528</v>
      </c>
      <c r="H6" s="64">
        <v>401</v>
      </c>
      <c r="I6" s="66">
        <v>1127</v>
      </c>
      <c r="J6" s="64">
        <v>1439</v>
      </c>
      <c r="K6" s="64">
        <v>89</v>
      </c>
      <c r="L6" s="215">
        <v>1594</v>
      </c>
      <c r="M6" s="66">
        <v>443</v>
      </c>
      <c r="N6" s="66">
        <v>1151</v>
      </c>
      <c r="O6" s="66">
        <v>1483</v>
      </c>
      <c r="P6" s="66">
        <v>111</v>
      </c>
      <c r="Q6" s="9">
        <v>1601</v>
      </c>
      <c r="R6" s="1">
        <v>453</v>
      </c>
      <c r="S6" s="1">
        <v>1148</v>
      </c>
      <c r="T6" s="1">
        <f t="shared" ref="T6" si="0">Q6-U6</f>
        <v>1570</v>
      </c>
      <c r="U6" s="1">
        <v>31</v>
      </c>
    </row>
    <row r="7" spans="1:21" ht="14.25" customHeight="1" x14ac:dyDescent="0.2">
      <c r="A7" s="48" t="s">
        <v>1492</v>
      </c>
      <c r="B7" s="65">
        <v>558</v>
      </c>
      <c r="C7" s="64">
        <v>134</v>
      </c>
      <c r="D7" s="66">
        <v>424</v>
      </c>
      <c r="E7" s="66">
        <v>465</v>
      </c>
      <c r="F7" s="64">
        <v>93</v>
      </c>
      <c r="G7" s="65">
        <v>593</v>
      </c>
      <c r="H7" s="64">
        <v>158</v>
      </c>
      <c r="I7" s="66">
        <v>435</v>
      </c>
      <c r="J7" s="64">
        <v>484</v>
      </c>
      <c r="K7" s="64">
        <v>109</v>
      </c>
      <c r="L7" s="215">
        <v>618</v>
      </c>
      <c r="M7" s="66">
        <v>151</v>
      </c>
      <c r="N7" s="66">
        <v>467</v>
      </c>
      <c r="O7" s="66">
        <v>503</v>
      </c>
      <c r="P7" s="66">
        <v>115</v>
      </c>
      <c r="Q7" s="9">
        <v>677</v>
      </c>
      <c r="R7" s="1">
        <v>158</v>
      </c>
      <c r="S7" s="1">
        <v>519</v>
      </c>
      <c r="T7" s="1">
        <f>Q7-U7</f>
        <v>614</v>
      </c>
      <c r="U7" s="1">
        <v>63</v>
      </c>
    </row>
    <row r="8" spans="1:21" ht="14.25" customHeight="1" x14ac:dyDescent="0.2">
      <c r="A8" s="48" t="s">
        <v>1493</v>
      </c>
      <c r="B8" s="65">
        <v>381</v>
      </c>
      <c r="C8" s="64">
        <v>58</v>
      </c>
      <c r="D8" s="66">
        <v>323</v>
      </c>
      <c r="E8" s="66">
        <v>327</v>
      </c>
      <c r="F8" s="64">
        <v>54</v>
      </c>
      <c r="G8" s="65">
        <v>378</v>
      </c>
      <c r="H8" s="64">
        <v>68</v>
      </c>
      <c r="I8" s="66">
        <v>310</v>
      </c>
      <c r="J8" s="64">
        <v>323</v>
      </c>
      <c r="K8" s="64">
        <v>55</v>
      </c>
      <c r="L8" s="215">
        <v>398</v>
      </c>
      <c r="M8" s="66">
        <v>76</v>
      </c>
      <c r="N8" s="66">
        <v>322</v>
      </c>
      <c r="O8" s="66">
        <v>345</v>
      </c>
      <c r="P8" s="66">
        <v>53</v>
      </c>
      <c r="Q8" s="9">
        <v>367</v>
      </c>
      <c r="R8" s="1">
        <v>64</v>
      </c>
      <c r="S8" s="1">
        <v>303</v>
      </c>
      <c r="T8" s="1">
        <f>Q8-U8</f>
        <v>321</v>
      </c>
      <c r="U8" s="1">
        <v>46</v>
      </c>
    </row>
    <row r="9" spans="1:21" ht="14.25" customHeight="1" x14ac:dyDescent="0.2">
      <c r="A9" s="48" t="s">
        <v>1592</v>
      </c>
      <c r="B9" s="65">
        <v>1616</v>
      </c>
      <c r="C9" s="64">
        <v>229</v>
      </c>
      <c r="D9" s="66">
        <v>1387</v>
      </c>
      <c r="E9" s="66">
        <v>1492</v>
      </c>
      <c r="F9" s="64">
        <v>124</v>
      </c>
      <c r="G9" s="65">
        <v>1603</v>
      </c>
      <c r="H9" s="64">
        <v>212</v>
      </c>
      <c r="I9" s="66">
        <v>1391</v>
      </c>
      <c r="J9" s="64">
        <v>1469</v>
      </c>
      <c r="K9" s="64">
        <v>134</v>
      </c>
      <c r="L9" s="215">
        <v>1546</v>
      </c>
      <c r="M9" s="66">
        <v>214</v>
      </c>
      <c r="N9" s="66">
        <v>1332</v>
      </c>
      <c r="O9" s="66">
        <v>1403</v>
      </c>
      <c r="P9" s="66">
        <v>143</v>
      </c>
      <c r="Q9" s="9">
        <v>1596</v>
      </c>
      <c r="R9" s="1">
        <v>217</v>
      </c>
      <c r="S9" s="1">
        <v>1379</v>
      </c>
      <c r="T9" s="1">
        <f>Q9-U9</f>
        <v>1432</v>
      </c>
      <c r="U9" s="1">
        <v>164</v>
      </c>
    </row>
    <row r="10" spans="1:21" ht="14.25" customHeight="1" x14ac:dyDescent="0.2">
      <c r="A10" s="60" t="s">
        <v>824</v>
      </c>
      <c r="B10" s="65">
        <v>697</v>
      </c>
      <c r="C10" s="64">
        <v>138</v>
      </c>
      <c r="D10" s="66">
        <v>559</v>
      </c>
      <c r="E10" s="66">
        <v>581</v>
      </c>
      <c r="F10" s="64">
        <v>116</v>
      </c>
      <c r="G10" s="65">
        <v>689</v>
      </c>
      <c r="H10" s="64">
        <v>131</v>
      </c>
      <c r="I10" s="66">
        <v>558</v>
      </c>
      <c r="J10" s="64">
        <v>540</v>
      </c>
      <c r="K10" s="64">
        <v>149</v>
      </c>
      <c r="L10" s="215">
        <v>634</v>
      </c>
      <c r="M10" s="66">
        <v>139</v>
      </c>
      <c r="N10" s="66">
        <v>495</v>
      </c>
      <c r="O10" s="66">
        <v>513</v>
      </c>
      <c r="P10" s="66">
        <v>121</v>
      </c>
      <c r="Q10" s="9">
        <v>631</v>
      </c>
      <c r="R10" s="1">
        <v>141</v>
      </c>
      <c r="S10" s="1">
        <v>490</v>
      </c>
      <c r="T10" s="1">
        <f>Q10-U10</f>
        <v>482</v>
      </c>
      <c r="U10" s="1">
        <v>149</v>
      </c>
    </row>
    <row r="11" spans="1:21" ht="14.25" customHeight="1" x14ac:dyDescent="0.2">
      <c r="A11" s="60" t="s">
        <v>826</v>
      </c>
      <c r="B11" s="65">
        <v>891</v>
      </c>
      <c r="C11" s="64">
        <v>205</v>
      </c>
      <c r="D11" s="66">
        <v>686</v>
      </c>
      <c r="E11" s="66">
        <v>758</v>
      </c>
      <c r="F11" s="64">
        <v>133</v>
      </c>
      <c r="G11" s="65">
        <v>844</v>
      </c>
      <c r="H11" s="64">
        <v>223</v>
      </c>
      <c r="I11" s="66">
        <v>621</v>
      </c>
      <c r="J11" s="64">
        <v>709</v>
      </c>
      <c r="K11" s="64">
        <v>135</v>
      </c>
      <c r="L11" s="215">
        <v>761</v>
      </c>
      <c r="M11" s="66">
        <v>213</v>
      </c>
      <c r="N11" s="66">
        <v>548</v>
      </c>
      <c r="O11" s="66">
        <v>630</v>
      </c>
      <c r="P11" s="66">
        <v>131</v>
      </c>
      <c r="Q11" s="9">
        <v>706</v>
      </c>
      <c r="R11" s="1">
        <v>189</v>
      </c>
      <c r="S11" s="1">
        <v>517</v>
      </c>
      <c r="T11" s="1">
        <f>Q11-U11</f>
        <v>574</v>
      </c>
      <c r="U11" s="1">
        <v>132</v>
      </c>
    </row>
    <row r="12" spans="1:21" s="9" customFormat="1" ht="14.25" customHeight="1" x14ac:dyDescent="0.2">
      <c r="A12" s="727" t="s">
        <v>1173</v>
      </c>
      <c r="B12" s="65">
        <v>7151</v>
      </c>
      <c r="C12" s="65">
        <v>1642</v>
      </c>
      <c r="D12" s="65">
        <v>5509</v>
      </c>
      <c r="E12" s="65">
        <v>6454</v>
      </c>
      <c r="F12" s="65">
        <v>697</v>
      </c>
      <c r="G12" s="65">
        <v>7236</v>
      </c>
      <c r="H12" s="65">
        <v>1667</v>
      </c>
      <c r="I12" s="65">
        <v>5569</v>
      </c>
      <c r="J12" s="65">
        <v>6453</v>
      </c>
      <c r="K12" s="65">
        <v>783</v>
      </c>
      <c r="L12" s="215">
        <f t="shared" ref="L12:Q12" si="1">SUM(L5:L11)</f>
        <v>7119</v>
      </c>
      <c r="M12" s="215">
        <f t="shared" si="1"/>
        <v>1681</v>
      </c>
      <c r="N12" s="215">
        <f t="shared" si="1"/>
        <v>5438</v>
      </c>
      <c r="O12" s="215">
        <f t="shared" si="1"/>
        <v>6336</v>
      </c>
      <c r="P12" s="215">
        <f t="shared" si="1"/>
        <v>783</v>
      </c>
      <c r="Q12" s="9">
        <f t="shared" si="1"/>
        <v>7102</v>
      </c>
      <c r="R12" s="9">
        <f t="shared" ref="R12:U12" si="2">SUM(R5:R11)</f>
        <v>1712</v>
      </c>
      <c r="S12" s="9">
        <f t="shared" si="2"/>
        <v>5390</v>
      </c>
      <c r="T12" s="9">
        <f t="shared" si="2"/>
        <v>6421</v>
      </c>
      <c r="U12" s="9">
        <f t="shared" si="2"/>
        <v>681</v>
      </c>
    </row>
    <row r="13" spans="1:21" ht="14.25" customHeight="1" x14ac:dyDescent="0.2">
      <c r="A13" s="48" t="s">
        <v>1042</v>
      </c>
      <c r="B13" s="65">
        <v>275</v>
      </c>
      <c r="C13" s="64">
        <v>49</v>
      </c>
      <c r="D13" s="64">
        <v>226</v>
      </c>
      <c r="E13" s="66">
        <v>221</v>
      </c>
      <c r="F13" s="64">
        <v>54</v>
      </c>
      <c r="G13" s="65">
        <v>274</v>
      </c>
      <c r="H13" s="64">
        <v>42</v>
      </c>
      <c r="I13" s="64">
        <v>232</v>
      </c>
      <c r="J13" s="64">
        <v>184</v>
      </c>
      <c r="K13" s="64">
        <v>90</v>
      </c>
      <c r="L13" s="215">
        <v>240</v>
      </c>
      <c r="M13" s="66">
        <v>29</v>
      </c>
      <c r="N13" s="66">
        <f>L13-M13</f>
        <v>211</v>
      </c>
      <c r="O13" s="66">
        <f>L13-P13</f>
        <v>182</v>
      </c>
      <c r="P13" s="66">
        <v>58</v>
      </c>
      <c r="Q13" s="9">
        <v>212</v>
      </c>
      <c r="R13" s="1">
        <v>42</v>
      </c>
      <c r="S13" s="1">
        <f>Q13-R13</f>
        <v>170</v>
      </c>
      <c r="T13" s="1">
        <f>Q13-U13</f>
        <v>132</v>
      </c>
      <c r="U13" s="1">
        <v>80</v>
      </c>
    </row>
    <row r="14" spans="1:21" ht="14.25" customHeight="1" x14ac:dyDescent="0.2">
      <c r="A14" s="48" t="s">
        <v>410</v>
      </c>
      <c r="B14" s="65">
        <v>112</v>
      </c>
      <c r="C14" s="64">
        <v>26</v>
      </c>
      <c r="D14" s="66">
        <v>86</v>
      </c>
      <c r="E14" s="66">
        <v>112</v>
      </c>
      <c r="F14" s="64">
        <v>0</v>
      </c>
      <c r="G14" s="65">
        <v>109</v>
      </c>
      <c r="H14" s="64">
        <v>25</v>
      </c>
      <c r="I14" s="66">
        <v>84</v>
      </c>
      <c r="J14" s="64">
        <v>108</v>
      </c>
      <c r="K14" s="64">
        <v>1</v>
      </c>
      <c r="L14" s="215">
        <v>122</v>
      </c>
      <c r="M14" s="66">
        <v>23</v>
      </c>
      <c r="N14" s="66">
        <v>99</v>
      </c>
      <c r="O14" s="66">
        <v>120</v>
      </c>
      <c r="P14" s="66">
        <v>2</v>
      </c>
      <c r="Q14" s="9">
        <v>123</v>
      </c>
      <c r="R14" s="1">
        <v>26</v>
      </c>
      <c r="S14" s="1">
        <v>97</v>
      </c>
      <c r="T14" s="1">
        <v>119</v>
      </c>
      <c r="U14" s="1">
        <v>4</v>
      </c>
    </row>
    <row r="15" spans="1:21" ht="14.25" customHeight="1" x14ac:dyDescent="0.2">
      <c r="A15" s="48" t="s">
        <v>869</v>
      </c>
      <c r="B15" s="65">
        <v>84</v>
      </c>
      <c r="C15" s="64">
        <v>20</v>
      </c>
      <c r="D15" s="66">
        <v>64</v>
      </c>
      <c r="E15" s="66">
        <v>82</v>
      </c>
      <c r="F15" s="64">
        <v>2</v>
      </c>
      <c r="G15" s="65">
        <v>47</v>
      </c>
      <c r="H15" s="64">
        <v>13</v>
      </c>
      <c r="I15" s="66">
        <v>34</v>
      </c>
      <c r="J15" s="64">
        <v>47</v>
      </c>
      <c r="K15" s="64">
        <v>0</v>
      </c>
      <c r="L15" s="215">
        <v>26</v>
      </c>
      <c r="M15" s="66">
        <v>9</v>
      </c>
      <c r="N15" s="66">
        <v>17</v>
      </c>
      <c r="O15" s="66">
        <v>26</v>
      </c>
      <c r="P15" s="66">
        <v>0</v>
      </c>
      <c r="Q15" s="9">
        <v>0</v>
      </c>
      <c r="R15" s="1">
        <v>0</v>
      </c>
      <c r="S15" s="1">
        <v>0</v>
      </c>
      <c r="T15" s="1">
        <v>0</v>
      </c>
      <c r="U15" s="1">
        <v>0</v>
      </c>
    </row>
    <row r="16" spans="1:21" ht="14.25" customHeight="1" x14ac:dyDescent="0.25">
      <c r="A16" s="423" t="s">
        <v>1491</v>
      </c>
      <c r="B16" s="65">
        <v>46</v>
      </c>
      <c r="C16" s="64" t="s">
        <v>914</v>
      </c>
      <c r="D16" s="64" t="s">
        <v>914</v>
      </c>
      <c r="E16" s="66">
        <v>44</v>
      </c>
      <c r="F16" s="64">
        <v>2</v>
      </c>
      <c r="G16" s="65">
        <v>46</v>
      </c>
      <c r="H16" s="64">
        <v>3</v>
      </c>
      <c r="I16" s="64">
        <v>43</v>
      </c>
      <c r="J16" s="64">
        <v>44</v>
      </c>
      <c r="K16" s="64">
        <v>2</v>
      </c>
      <c r="L16" s="215">
        <v>51</v>
      </c>
      <c r="M16" s="66">
        <v>7</v>
      </c>
      <c r="N16" s="66">
        <v>44</v>
      </c>
      <c r="O16" s="66">
        <v>48</v>
      </c>
      <c r="P16" s="66">
        <v>3</v>
      </c>
      <c r="Q16" s="9">
        <v>33</v>
      </c>
      <c r="R16" s="1">
        <v>5</v>
      </c>
      <c r="S16" s="1">
        <v>28</v>
      </c>
      <c r="T16" s="1">
        <v>30</v>
      </c>
      <c r="U16" s="1">
        <v>3</v>
      </c>
    </row>
    <row r="17" spans="1:21" s="9" customFormat="1" ht="14.25" customHeight="1" x14ac:dyDescent="0.2">
      <c r="A17" s="727" t="s">
        <v>1172</v>
      </c>
      <c r="B17" s="216">
        <v>517</v>
      </c>
      <c r="C17" s="216">
        <v>95</v>
      </c>
      <c r="D17" s="216">
        <v>376</v>
      </c>
      <c r="E17" s="216">
        <v>459</v>
      </c>
      <c r="F17" s="216">
        <v>58</v>
      </c>
      <c r="G17" s="216">
        <v>476</v>
      </c>
      <c r="H17" s="216">
        <v>83</v>
      </c>
      <c r="I17" s="216">
        <v>393</v>
      </c>
      <c r="J17" s="216">
        <v>383</v>
      </c>
      <c r="K17" s="216">
        <v>93</v>
      </c>
      <c r="L17" s="215">
        <f t="shared" ref="L17" si="3">SUM(L13:L16)</f>
        <v>439</v>
      </c>
      <c r="M17" s="215">
        <f>SUM(M13:M16)</f>
        <v>68</v>
      </c>
      <c r="N17" s="215">
        <f t="shared" ref="N17:Q17" si="4">SUM(N13:N16)</f>
        <v>371</v>
      </c>
      <c r="O17" s="215">
        <f t="shared" si="4"/>
        <v>376</v>
      </c>
      <c r="P17" s="215">
        <f t="shared" si="4"/>
        <v>63</v>
      </c>
      <c r="Q17" s="9">
        <f t="shared" si="4"/>
        <v>368</v>
      </c>
      <c r="R17" s="9">
        <f t="shared" ref="R17" si="5">SUM(R13:R16)</f>
        <v>73</v>
      </c>
      <c r="S17" s="9">
        <f t="shared" ref="S17" si="6">SUM(S13:S16)</f>
        <v>295</v>
      </c>
      <c r="T17" s="9">
        <f t="shared" ref="T17:U17" si="7">SUM(T13:T16)</f>
        <v>281</v>
      </c>
      <c r="U17" s="9">
        <f t="shared" si="7"/>
        <v>87</v>
      </c>
    </row>
    <row r="18" spans="1:21" s="9" customFormat="1" ht="14.25" customHeight="1" x14ac:dyDescent="0.2">
      <c r="A18" s="727" t="s">
        <v>836</v>
      </c>
      <c r="B18" s="65">
        <v>7668</v>
      </c>
      <c r="C18" s="65">
        <v>1737</v>
      </c>
      <c r="D18" s="65">
        <v>5885</v>
      </c>
      <c r="E18" s="65">
        <v>6913</v>
      </c>
      <c r="F18" s="65">
        <v>755</v>
      </c>
      <c r="G18" s="65">
        <v>7712</v>
      </c>
      <c r="H18" s="65">
        <v>1750</v>
      </c>
      <c r="I18" s="65">
        <v>5962</v>
      </c>
      <c r="J18" s="65">
        <v>6836</v>
      </c>
      <c r="K18" s="65">
        <v>876</v>
      </c>
      <c r="L18" s="215">
        <f>L17+L12</f>
        <v>7558</v>
      </c>
      <c r="M18" s="215">
        <f t="shared" ref="M18:U18" si="8">M17+M12</f>
        <v>1749</v>
      </c>
      <c r="N18" s="215">
        <f t="shared" si="8"/>
        <v>5809</v>
      </c>
      <c r="O18" s="215">
        <f t="shared" si="8"/>
        <v>6712</v>
      </c>
      <c r="P18" s="215">
        <f t="shared" si="8"/>
        <v>846</v>
      </c>
      <c r="Q18" s="9">
        <f t="shared" si="8"/>
        <v>7470</v>
      </c>
      <c r="R18" s="9">
        <f t="shared" si="8"/>
        <v>1785</v>
      </c>
      <c r="S18" s="9">
        <f t="shared" si="8"/>
        <v>5685</v>
      </c>
      <c r="T18" s="9">
        <f t="shared" si="8"/>
        <v>6702</v>
      </c>
      <c r="U18" s="9">
        <f t="shared" si="8"/>
        <v>768</v>
      </c>
    </row>
    <row r="19" spans="1:21" ht="14.25" hidden="1" customHeight="1" x14ac:dyDescent="0.2">
      <c r="A19" s="568"/>
      <c r="B19" s="552"/>
      <c r="C19" s="552"/>
      <c r="D19" s="552"/>
      <c r="E19" s="552"/>
      <c r="F19" s="552"/>
      <c r="G19" s="552"/>
      <c r="H19" s="552"/>
      <c r="I19" s="552"/>
      <c r="J19" s="552"/>
      <c r="K19" s="552"/>
    </row>
    <row r="20" spans="1:21" ht="14.25" hidden="1" customHeight="1" x14ac:dyDescent="0.25">
      <c r="A20" s="4"/>
      <c r="B20" s="552"/>
      <c r="C20" s="552"/>
      <c r="D20" s="552"/>
      <c r="E20" s="552"/>
      <c r="F20" s="552"/>
      <c r="G20" s="552"/>
      <c r="H20" s="552"/>
      <c r="I20" s="552"/>
      <c r="J20" s="552"/>
      <c r="K20" s="552"/>
    </row>
    <row r="21" spans="1:21" ht="14.25" hidden="1" customHeight="1" x14ac:dyDescent="0.25">
      <c r="A21" s="4"/>
      <c r="B21" s="552"/>
      <c r="C21" s="552"/>
      <c r="D21" s="552"/>
      <c r="E21" s="552"/>
      <c r="F21" s="552"/>
      <c r="G21" s="552"/>
      <c r="H21" s="552"/>
      <c r="I21" s="552"/>
      <c r="J21" s="552"/>
      <c r="K21" s="552"/>
    </row>
    <row r="22" spans="1:21" hidden="1" x14ac:dyDescent="0.2">
      <c r="A22" s="985"/>
      <c r="B22" s="1003"/>
      <c r="C22" s="1003"/>
      <c r="D22" s="1003"/>
      <c r="E22" s="1003"/>
      <c r="F22" s="1003"/>
    </row>
    <row r="23" spans="1:21" ht="48.75" hidden="1" customHeight="1" x14ac:dyDescent="0.2">
      <c r="A23" s="985"/>
      <c r="B23" s="645"/>
      <c r="C23" s="645"/>
      <c r="D23" s="645"/>
      <c r="E23" s="645"/>
      <c r="F23" s="645"/>
    </row>
    <row r="24" spans="1:21" ht="14.25" hidden="1" customHeight="1" x14ac:dyDescent="0.2">
      <c r="A24" s="230"/>
      <c r="B24" s="54"/>
      <c r="C24" s="54"/>
      <c r="D24" s="54"/>
      <c r="E24" s="54"/>
      <c r="F24" s="54"/>
    </row>
    <row r="25" spans="1:21" ht="14.25" hidden="1" customHeight="1" x14ac:dyDescent="0.2">
      <c r="A25" s="48"/>
      <c r="B25" s="54"/>
      <c r="C25" s="54"/>
      <c r="D25" s="54"/>
      <c r="E25" s="54"/>
      <c r="F25" s="54"/>
      <c r="G25" s="552"/>
      <c r="H25" s="552"/>
      <c r="I25" s="552"/>
      <c r="J25" s="552"/>
      <c r="K25" s="552"/>
    </row>
    <row r="26" spans="1:21" ht="14.25" hidden="1" customHeight="1" x14ac:dyDescent="0.2">
      <c r="A26" s="230"/>
      <c r="B26" s="54"/>
      <c r="C26" s="54"/>
      <c r="D26" s="54"/>
      <c r="E26" s="54"/>
      <c r="F26" s="54"/>
      <c r="G26" s="552"/>
      <c r="H26" s="552"/>
      <c r="I26" s="552"/>
      <c r="J26" s="552"/>
      <c r="K26" s="552"/>
    </row>
    <row r="27" spans="1:21" ht="14.25" hidden="1" customHeight="1" x14ac:dyDescent="0.2">
      <c r="A27" s="48"/>
      <c r="B27" s="54"/>
      <c r="C27" s="54"/>
      <c r="D27" s="54"/>
      <c r="E27" s="54"/>
      <c r="F27" s="54"/>
      <c r="G27" s="552"/>
      <c r="H27" s="552"/>
      <c r="I27" s="552"/>
      <c r="J27" s="552"/>
      <c r="K27" s="552"/>
    </row>
    <row r="28" spans="1:21" ht="14.25" hidden="1" customHeight="1" x14ac:dyDescent="0.2">
      <c r="A28" s="48"/>
      <c r="B28" s="54"/>
      <c r="C28" s="54"/>
      <c r="D28" s="54"/>
      <c r="E28" s="54"/>
      <c r="F28" s="54"/>
      <c r="G28" s="552"/>
      <c r="H28" s="552"/>
      <c r="I28" s="552"/>
      <c r="J28" s="552"/>
      <c r="K28" s="552"/>
    </row>
    <row r="29" spans="1:21" ht="14.25" hidden="1" customHeight="1" x14ac:dyDescent="0.2">
      <c r="A29" s="48"/>
      <c r="B29" s="54"/>
      <c r="C29" s="54"/>
      <c r="D29" s="54"/>
      <c r="E29" s="54"/>
      <c r="F29" s="54"/>
      <c r="G29" s="552"/>
      <c r="H29" s="552"/>
      <c r="I29" s="552"/>
      <c r="J29" s="552"/>
      <c r="K29" s="552"/>
    </row>
    <row r="30" spans="1:21" ht="14.25" hidden="1" customHeight="1" x14ac:dyDescent="0.2">
      <c r="A30" s="230"/>
      <c r="B30" s="60"/>
      <c r="C30" s="60"/>
      <c r="D30" s="60"/>
      <c r="E30" s="60"/>
      <c r="F30" s="60"/>
      <c r="G30" s="552"/>
      <c r="H30" s="552"/>
      <c r="I30" s="552"/>
      <c r="J30" s="552"/>
      <c r="K30" s="552"/>
    </row>
    <row r="31" spans="1:21" ht="14.25" hidden="1" customHeight="1" x14ac:dyDescent="0.2">
      <c r="A31" s="48"/>
      <c r="B31" s="54"/>
      <c r="C31" s="54"/>
      <c r="D31" s="54"/>
      <c r="E31" s="54"/>
      <c r="F31" s="54"/>
      <c r="G31" s="552"/>
      <c r="H31" s="552"/>
      <c r="I31" s="552"/>
      <c r="J31" s="552"/>
      <c r="K31" s="552"/>
    </row>
    <row r="32" spans="1:21" ht="14.25" hidden="1" customHeight="1" x14ac:dyDescent="0.2">
      <c r="A32" s="48"/>
      <c r="B32" s="54"/>
      <c r="C32" s="54"/>
      <c r="D32" s="54"/>
      <c r="E32" s="54"/>
      <c r="F32" s="54"/>
      <c r="G32" s="552"/>
      <c r="H32" s="552"/>
      <c r="I32" s="552"/>
      <c r="J32" s="552"/>
      <c r="K32" s="552"/>
    </row>
    <row r="33" spans="1:14" ht="14.25" hidden="1" customHeight="1" x14ac:dyDescent="0.2">
      <c r="A33" s="230"/>
      <c r="B33" s="60"/>
      <c r="C33" s="60"/>
      <c r="D33" s="60"/>
      <c r="E33" s="60"/>
      <c r="F33" s="60"/>
      <c r="G33" s="552"/>
      <c r="H33" s="552"/>
      <c r="I33" s="552"/>
      <c r="J33" s="552"/>
      <c r="K33" s="552"/>
    </row>
    <row r="34" spans="1:14" ht="14.25" hidden="1" customHeight="1" x14ac:dyDescent="0.2">
      <c r="A34" s="48"/>
      <c r="B34" s="54"/>
      <c r="C34" s="54"/>
      <c r="D34" s="54"/>
      <c r="E34" s="54"/>
      <c r="F34" s="54"/>
      <c r="G34" s="552"/>
      <c r="H34" s="552"/>
      <c r="I34" s="552"/>
      <c r="J34" s="552"/>
      <c r="K34" s="552"/>
    </row>
    <row r="35" spans="1:14" ht="14.25" hidden="1" customHeight="1" x14ac:dyDescent="0.2">
      <c r="A35" s="48"/>
      <c r="B35" s="54"/>
      <c r="C35" s="54"/>
      <c r="D35" s="54"/>
      <c r="E35" s="54"/>
      <c r="F35" s="54"/>
      <c r="G35" s="552"/>
      <c r="H35" s="552"/>
      <c r="I35" s="552"/>
      <c r="J35" s="552"/>
      <c r="K35" s="552"/>
    </row>
    <row r="36" spans="1:14" ht="14.25" hidden="1" customHeight="1" x14ac:dyDescent="0.2">
      <c r="A36" s="230"/>
      <c r="B36" s="54"/>
      <c r="C36" s="54"/>
      <c r="D36" s="54"/>
      <c r="E36" s="54"/>
      <c r="F36" s="54"/>
      <c r="G36" s="552"/>
      <c r="H36" s="552"/>
      <c r="I36" s="552"/>
      <c r="J36" s="552"/>
      <c r="K36" s="552"/>
      <c r="N36" s="648"/>
    </row>
    <row r="37" spans="1:14" ht="14.25" hidden="1" customHeight="1" x14ac:dyDescent="0.2">
      <c r="A37" s="48"/>
      <c r="B37" s="54"/>
      <c r="C37" s="54"/>
      <c r="D37" s="54"/>
      <c r="E37" s="54"/>
      <c r="F37" s="54"/>
      <c r="G37" s="552"/>
      <c r="H37" s="552"/>
      <c r="I37" s="552"/>
      <c r="J37" s="552"/>
      <c r="K37" s="552"/>
    </row>
    <row r="38" spans="1:14" ht="14.25" hidden="1" customHeight="1" x14ac:dyDescent="0.2">
      <c r="A38" s="48"/>
      <c r="B38" s="54"/>
      <c r="C38" s="54"/>
      <c r="D38" s="54"/>
      <c r="E38" s="54"/>
      <c r="F38" s="54"/>
      <c r="G38" s="552"/>
      <c r="H38" s="552"/>
      <c r="I38" s="552"/>
      <c r="J38" s="552"/>
      <c r="K38" s="552"/>
    </row>
    <row r="39" spans="1:14" ht="14.25" hidden="1" customHeight="1" x14ac:dyDescent="0.2">
      <c r="A39" s="48"/>
      <c r="B39" s="54"/>
      <c r="C39" s="54"/>
      <c r="D39" s="54"/>
      <c r="E39" s="54"/>
      <c r="F39" s="54"/>
      <c r="G39" s="552"/>
      <c r="H39" s="552"/>
      <c r="I39" s="552"/>
      <c r="J39" s="552"/>
      <c r="K39" s="552"/>
    </row>
    <row r="40" spans="1:14" ht="14.25" hidden="1" customHeight="1" x14ac:dyDescent="0.2">
      <c r="A40" s="48"/>
      <c r="B40" s="54"/>
      <c r="C40" s="54"/>
      <c r="D40" s="54"/>
      <c r="E40" s="54"/>
      <c r="F40" s="54"/>
      <c r="G40" s="552"/>
      <c r="H40" s="552"/>
      <c r="I40" s="552"/>
      <c r="J40" s="552"/>
      <c r="K40" s="552"/>
    </row>
    <row r="41" spans="1:14" ht="14.25" hidden="1" customHeight="1" x14ac:dyDescent="0.2">
      <c r="A41" s="568"/>
      <c r="G41" s="552"/>
      <c r="H41" s="552"/>
      <c r="I41" s="552"/>
      <c r="J41" s="552"/>
      <c r="K41" s="552"/>
    </row>
    <row r="42" spans="1:14" ht="14.25" hidden="1" customHeight="1" x14ac:dyDescent="0.2">
      <c r="A42" s="16"/>
    </row>
    <row r="43" spans="1:14" ht="14.25" hidden="1" customHeight="1" x14ac:dyDescent="0.2">
      <c r="A43" s="16"/>
    </row>
    <row r="45" spans="1:14" x14ac:dyDescent="0.2">
      <c r="H45" s="9"/>
    </row>
    <row r="46" spans="1:14" x14ac:dyDescent="0.2">
      <c r="H46" s="9"/>
    </row>
    <row r="47" spans="1:14" x14ac:dyDescent="0.2">
      <c r="H47" s="9"/>
    </row>
    <row r="48" spans="1:14" x14ac:dyDescent="0.2">
      <c r="H48" s="9"/>
    </row>
    <row r="49" spans="8:8" x14ac:dyDescent="0.2">
      <c r="H49" s="9"/>
    </row>
    <row r="50" spans="8:8" x14ac:dyDescent="0.2">
      <c r="H50" s="9"/>
    </row>
    <row r="51" spans="8:8" x14ac:dyDescent="0.2">
      <c r="H51" s="9"/>
    </row>
  </sheetData>
  <mergeCells count="8">
    <mergeCell ref="A1:U1"/>
    <mergeCell ref="L3:P3"/>
    <mergeCell ref="Q3:U3"/>
    <mergeCell ref="A22:A23"/>
    <mergeCell ref="B22:F22"/>
    <mergeCell ref="A3:A4"/>
    <mergeCell ref="B3:F3"/>
    <mergeCell ref="G3:K3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L46"/>
  <sheetViews>
    <sheetView zoomScaleNormal="100" workbookViewId="0">
      <selection activeCell="H31" sqref="H31"/>
    </sheetView>
  </sheetViews>
  <sheetFormatPr defaultColWidth="9.140625" defaultRowHeight="12.75" x14ac:dyDescent="0.2"/>
  <cols>
    <col min="1" max="1" width="50.42578125" style="22" customWidth="1"/>
    <col min="2" max="6" width="9.5703125" style="22" customWidth="1"/>
    <col min="7" max="7" width="10" style="22" customWidth="1"/>
    <col min="8" max="16384" width="9.140625" style="22"/>
  </cols>
  <sheetData>
    <row r="1" spans="1:12" ht="30.75" customHeight="1" x14ac:dyDescent="0.25">
      <c r="A1" s="1103" t="s">
        <v>2369</v>
      </c>
      <c r="B1" s="1103"/>
      <c r="C1" s="1103"/>
      <c r="D1" s="1103"/>
      <c r="E1" s="1103"/>
      <c r="F1" s="767"/>
      <c r="G1" s="385"/>
    </row>
    <row r="2" spans="1:12" ht="10.5" customHeight="1" x14ac:dyDescent="0.25">
      <c r="A2" s="33"/>
    </row>
    <row r="3" spans="1:12" s="120" customFormat="1" ht="25.5" customHeight="1" x14ac:dyDescent="0.2">
      <c r="A3" s="381" t="s">
        <v>1182</v>
      </c>
      <c r="B3" s="381" t="s">
        <v>1181</v>
      </c>
      <c r="C3" s="381" t="s">
        <v>1180</v>
      </c>
      <c r="D3" s="381" t="s">
        <v>1179</v>
      </c>
      <c r="E3" s="765" t="s">
        <v>1644</v>
      </c>
    </row>
    <row r="4" spans="1:12" ht="15.75" customHeight="1" x14ac:dyDescent="0.2">
      <c r="A4" s="1104" t="s">
        <v>1177</v>
      </c>
      <c r="B4" s="1105"/>
      <c r="C4" s="1105"/>
      <c r="D4" s="1105"/>
      <c r="E4" s="1105"/>
    </row>
    <row r="5" spans="1:12" s="28" customFormat="1" ht="13.5" customHeight="1" x14ac:dyDescent="0.2">
      <c r="A5" s="768" t="s">
        <v>1033</v>
      </c>
      <c r="B5" s="181">
        <v>63</v>
      </c>
      <c r="C5" s="181">
        <v>60</v>
      </c>
      <c r="D5" s="57">
        <v>47</v>
      </c>
      <c r="E5" s="57">
        <v>52</v>
      </c>
    </row>
    <row r="6" spans="1:12" s="28" customFormat="1" ht="13.5" customHeight="1" x14ac:dyDescent="0.2">
      <c r="A6" s="769" t="s">
        <v>1643</v>
      </c>
      <c r="B6" s="770">
        <f>B7-B5</f>
        <v>9</v>
      </c>
      <c r="C6" s="770">
        <f t="shared" ref="C6:D6" si="0">C7-C5</f>
        <v>8</v>
      </c>
      <c r="D6" s="770">
        <f t="shared" si="0"/>
        <v>4</v>
      </c>
      <c r="E6" s="770">
        <v>0</v>
      </c>
    </row>
    <row r="7" spans="1:12" s="31" customFormat="1" ht="13.5" customHeight="1" x14ac:dyDescent="0.2">
      <c r="A7" s="771" t="s">
        <v>46</v>
      </c>
      <c r="B7" s="772">
        <v>72</v>
      </c>
      <c r="C7" s="772">
        <v>68</v>
      </c>
      <c r="D7" s="773">
        <v>51</v>
      </c>
      <c r="E7" s="862">
        <f>E5+E6</f>
        <v>52</v>
      </c>
    </row>
    <row r="8" spans="1:12" ht="15.75" customHeight="1" x14ac:dyDescent="0.2">
      <c r="A8" s="1106" t="s">
        <v>1178</v>
      </c>
      <c r="B8" s="1107"/>
      <c r="C8" s="1107"/>
      <c r="D8" s="1107"/>
      <c r="E8" s="1107"/>
    </row>
    <row r="9" spans="1:12" x14ac:dyDescent="0.2">
      <c r="A9" s="388" t="s">
        <v>419</v>
      </c>
      <c r="B9" s="54">
        <v>418</v>
      </c>
      <c r="C9" s="100">
        <v>506</v>
      </c>
      <c r="D9" s="57">
        <v>510</v>
      </c>
      <c r="E9" s="57">
        <v>492</v>
      </c>
    </row>
    <row r="10" spans="1:12" x14ac:dyDescent="0.2">
      <c r="A10" s="388" t="s">
        <v>1649</v>
      </c>
      <c r="B10" s="54">
        <v>81</v>
      </c>
      <c r="C10" s="100">
        <v>85</v>
      </c>
      <c r="D10" s="57">
        <v>101</v>
      </c>
      <c r="E10" s="57">
        <v>91</v>
      </c>
    </row>
    <row r="11" spans="1:12" x14ac:dyDescent="0.2">
      <c r="A11" s="388" t="s">
        <v>420</v>
      </c>
      <c r="B11" s="54">
        <v>80</v>
      </c>
      <c r="C11" s="100">
        <v>152</v>
      </c>
      <c r="D11" s="57">
        <v>221</v>
      </c>
      <c r="E11" s="57">
        <v>278</v>
      </c>
    </row>
    <row r="12" spans="1:12" x14ac:dyDescent="0.2">
      <c r="A12" s="98" t="s">
        <v>1648</v>
      </c>
      <c r="B12" s="54">
        <v>122</v>
      </c>
      <c r="C12" s="100">
        <v>114</v>
      </c>
      <c r="D12" s="22">
        <v>109</v>
      </c>
      <c r="E12" s="22">
        <v>125</v>
      </c>
    </row>
    <row r="13" spans="1:12" x14ac:dyDescent="0.2">
      <c r="A13" s="217" t="s">
        <v>1176</v>
      </c>
      <c r="B13" s="54"/>
      <c r="C13" s="100">
        <v>34</v>
      </c>
      <c r="D13" s="57">
        <v>60</v>
      </c>
      <c r="E13" s="57">
        <v>46</v>
      </c>
    </row>
    <row r="14" spans="1:12" x14ac:dyDescent="0.2">
      <c r="A14" s="217" t="s">
        <v>1645</v>
      </c>
      <c r="B14" s="54">
        <v>303</v>
      </c>
      <c r="C14" s="100">
        <v>184</v>
      </c>
      <c r="D14" s="57">
        <v>93</v>
      </c>
      <c r="E14" s="57">
        <v>36</v>
      </c>
    </row>
    <row r="15" spans="1:12" s="13" customFormat="1" x14ac:dyDescent="0.2">
      <c r="A15" s="260" t="s">
        <v>46</v>
      </c>
      <c r="B15" s="65">
        <v>1004</v>
      </c>
      <c r="C15" s="65">
        <v>1075</v>
      </c>
      <c r="D15" s="65">
        <v>1094</v>
      </c>
      <c r="E15" s="65">
        <f>SUM(E9:E14)</f>
        <v>1068</v>
      </c>
    </row>
    <row r="16" spans="1:12" ht="15.75" customHeight="1" x14ac:dyDescent="0.2">
      <c r="A16" s="1106" t="s">
        <v>1850</v>
      </c>
      <c r="B16" s="1107"/>
      <c r="C16" s="1107"/>
      <c r="D16" s="1107"/>
      <c r="E16" s="1107"/>
      <c r="G16" s="13"/>
      <c r="H16" s="13"/>
      <c r="I16" s="13"/>
      <c r="J16" s="13"/>
      <c r="K16" s="13"/>
      <c r="L16" s="13"/>
    </row>
    <row r="17" spans="1:12" s="13" customFormat="1" x14ac:dyDescent="0.2">
      <c r="A17" s="260" t="s">
        <v>1851</v>
      </c>
      <c r="B17" s="55">
        <v>195</v>
      </c>
      <c r="C17" s="218">
        <v>200</v>
      </c>
      <c r="D17" s="61">
        <v>207</v>
      </c>
      <c r="E17" s="61">
        <v>257</v>
      </c>
    </row>
    <row r="18" spans="1:12" ht="15.75" customHeight="1" x14ac:dyDescent="0.2">
      <c r="A18" s="1101" t="s">
        <v>1852</v>
      </c>
      <c r="B18" s="1102"/>
      <c r="C18" s="1102"/>
      <c r="D18" s="1102"/>
      <c r="E18" s="1102"/>
      <c r="G18" s="13"/>
      <c r="H18" s="13"/>
      <c r="I18" s="13"/>
      <c r="J18" s="13"/>
      <c r="K18" s="13"/>
      <c r="L18" s="13"/>
    </row>
    <row r="19" spans="1:12" x14ac:dyDescent="0.2">
      <c r="A19" s="217" t="s">
        <v>1853</v>
      </c>
      <c r="B19" s="64"/>
      <c r="C19" s="64"/>
      <c r="D19" s="64" t="s">
        <v>914</v>
      </c>
      <c r="E19" s="64">
        <v>23</v>
      </c>
      <c r="G19" s="13"/>
      <c r="H19" s="13"/>
      <c r="I19" s="13"/>
      <c r="J19" s="13"/>
      <c r="K19" s="13"/>
      <c r="L19" s="13"/>
    </row>
    <row r="20" spans="1:12" x14ac:dyDescent="0.2">
      <c r="A20" s="217" t="s">
        <v>1854</v>
      </c>
      <c r="B20" s="64"/>
      <c r="C20" s="64"/>
      <c r="D20" s="64" t="s">
        <v>914</v>
      </c>
      <c r="E20" s="64">
        <v>26</v>
      </c>
      <c r="G20" s="13"/>
      <c r="H20" s="13"/>
      <c r="I20" s="13"/>
      <c r="J20" s="13"/>
      <c r="K20" s="13"/>
      <c r="L20" s="13"/>
    </row>
    <row r="21" spans="1:12" x14ac:dyDescent="0.2">
      <c r="A21" s="217" t="s">
        <v>1855</v>
      </c>
      <c r="B21" s="64"/>
      <c r="C21" s="64"/>
      <c r="D21" s="64" t="s">
        <v>914</v>
      </c>
      <c r="E21" s="64">
        <v>28</v>
      </c>
      <c r="G21" s="13"/>
      <c r="H21" s="13"/>
      <c r="I21" s="13"/>
      <c r="J21" s="13"/>
      <c r="K21" s="13"/>
      <c r="L21" s="13"/>
    </row>
    <row r="22" spans="1:12" x14ac:dyDescent="0.2">
      <c r="A22" s="217" t="s">
        <v>1856</v>
      </c>
      <c r="B22" s="64"/>
      <c r="C22" s="64"/>
      <c r="D22" s="64" t="s">
        <v>914</v>
      </c>
      <c r="E22" s="64">
        <v>28</v>
      </c>
    </row>
    <row r="23" spans="1:12" x14ac:dyDescent="0.2">
      <c r="A23" s="217" t="s">
        <v>1857</v>
      </c>
      <c r="B23" s="64"/>
      <c r="C23" s="64"/>
      <c r="D23" s="64" t="s">
        <v>914</v>
      </c>
      <c r="E23" s="64">
        <v>30</v>
      </c>
    </row>
    <row r="24" spans="1:12" x14ac:dyDescent="0.2">
      <c r="A24" s="217" t="s">
        <v>1858</v>
      </c>
      <c r="B24" s="64"/>
      <c r="C24" s="64"/>
      <c r="D24" s="64" t="s">
        <v>914</v>
      </c>
      <c r="E24" s="64">
        <v>28</v>
      </c>
    </row>
    <row r="25" spans="1:12" s="13" customFormat="1" x14ac:dyDescent="0.2">
      <c r="A25" s="260" t="s">
        <v>46</v>
      </c>
      <c r="B25" s="55">
        <v>129</v>
      </c>
      <c r="C25" s="218">
        <v>136</v>
      </c>
      <c r="D25" s="64" t="s">
        <v>914</v>
      </c>
      <c r="E25" s="65">
        <f>SUM(E19:E24)</f>
        <v>163</v>
      </c>
    </row>
    <row r="26" spans="1:12" s="13" customFormat="1" x14ac:dyDescent="0.2">
      <c r="A26" s="260"/>
      <c r="B26" s="65"/>
      <c r="C26" s="65"/>
      <c r="D26" s="65"/>
      <c r="E26" s="65"/>
    </row>
    <row r="27" spans="1:12" s="31" customFormat="1" x14ac:dyDescent="0.2">
      <c r="A27" s="260" t="s">
        <v>494</v>
      </c>
      <c r="B27" s="182">
        <f t="shared" ref="B27:C27" si="1">B7+B15+B17+B25</f>
        <v>1400</v>
      </c>
      <c r="C27" s="182">
        <f t="shared" si="1"/>
        <v>1479</v>
      </c>
      <c r="D27" s="64" t="s">
        <v>914</v>
      </c>
      <c r="E27" s="182">
        <f>E7+E15+E17+E25</f>
        <v>1540</v>
      </c>
    </row>
    <row r="28" spans="1:12" s="13" customFormat="1" ht="11.25" customHeight="1" x14ac:dyDescent="0.2">
      <c r="A28" s="177"/>
      <c r="B28" s="175"/>
      <c r="C28" s="15"/>
    </row>
    <row r="30" spans="1:12" ht="31.5" customHeight="1" x14ac:dyDescent="0.25">
      <c r="A30" s="995" t="s">
        <v>1859</v>
      </c>
      <c r="B30" s="995"/>
      <c r="C30" s="995"/>
      <c r="D30" s="995"/>
      <c r="E30" s="995"/>
      <c r="F30" s="383"/>
    </row>
    <row r="31" spans="1:12" ht="15" x14ac:dyDescent="0.25">
      <c r="A31" s="119"/>
    </row>
    <row r="32" spans="1:12" ht="25.5" customHeight="1" x14ac:dyDescent="0.2">
      <c r="A32" s="765" t="s">
        <v>1182</v>
      </c>
      <c r="B32" s="381" t="s">
        <v>871</v>
      </c>
      <c r="C32" s="381" t="s">
        <v>841</v>
      </c>
      <c r="D32" s="765" t="s">
        <v>870</v>
      </c>
      <c r="E32" s="381" t="s">
        <v>1489</v>
      </c>
    </row>
    <row r="33" spans="1:5" s="32" customFormat="1" ht="15.75" customHeight="1" x14ac:dyDescent="0.2">
      <c r="A33" s="1101" t="s">
        <v>1177</v>
      </c>
      <c r="B33" s="1102"/>
      <c r="C33" s="1102"/>
      <c r="D33" s="1102"/>
      <c r="E33" s="1102"/>
    </row>
    <row r="34" spans="1:5" ht="13.5" customHeight="1" x14ac:dyDescent="0.2">
      <c r="A34" s="284" t="s">
        <v>1647</v>
      </c>
      <c r="B34" s="54">
        <v>21</v>
      </c>
      <c r="C34" s="54">
        <v>21</v>
      </c>
      <c r="D34" s="387">
        <v>21</v>
      </c>
      <c r="E34" s="22">
        <v>22</v>
      </c>
    </row>
    <row r="35" spans="1:5" ht="13.5" customHeight="1" x14ac:dyDescent="0.2">
      <c r="A35" s="63" t="s">
        <v>1582</v>
      </c>
      <c r="B35" s="60">
        <v>1</v>
      </c>
      <c r="C35" s="60">
        <v>1</v>
      </c>
      <c r="D35" s="387">
        <v>0</v>
      </c>
      <c r="E35" s="22">
        <v>0</v>
      </c>
    </row>
    <row r="36" spans="1:5" ht="13.5" customHeight="1" x14ac:dyDescent="0.2">
      <c r="A36" s="63" t="s">
        <v>46</v>
      </c>
      <c r="B36" s="55">
        <f>SUM(B34:B35)</f>
        <v>22</v>
      </c>
      <c r="C36" s="55">
        <f>SUM(C34:C35)</f>
        <v>22</v>
      </c>
      <c r="D36" s="55">
        <f>SUM(D34:D35)</f>
        <v>21</v>
      </c>
      <c r="E36" s="55">
        <f t="shared" ref="E36" si="2">SUM(E34:E35)</f>
        <v>22</v>
      </c>
    </row>
    <row r="37" spans="1:5" s="32" customFormat="1" ht="15.75" customHeight="1" x14ac:dyDescent="0.2">
      <c r="A37" s="1101" t="s">
        <v>1178</v>
      </c>
      <c r="B37" s="1102"/>
      <c r="C37" s="1102"/>
      <c r="D37" s="1102"/>
      <c r="E37" s="1102"/>
    </row>
    <row r="38" spans="1:5" s="28" customFormat="1" x14ac:dyDescent="0.2">
      <c r="A38" s="421" t="s">
        <v>421</v>
      </c>
      <c r="B38" s="181">
        <v>45</v>
      </c>
      <c r="C38" s="181">
        <v>66</v>
      </c>
      <c r="D38" s="57">
        <v>90</v>
      </c>
      <c r="E38" s="28">
        <v>67</v>
      </c>
    </row>
    <row r="39" spans="1:5" x14ac:dyDescent="0.2">
      <c r="A39" s="284" t="s">
        <v>422</v>
      </c>
      <c r="B39" s="54">
        <v>29</v>
      </c>
      <c r="C39" s="54">
        <v>32</v>
      </c>
      <c r="D39" s="60">
        <v>35</v>
      </c>
      <c r="E39" s="22">
        <v>21</v>
      </c>
    </row>
    <row r="40" spans="1:5" x14ac:dyDescent="0.2">
      <c r="A40" s="561" t="s">
        <v>1649</v>
      </c>
      <c r="B40" s="54">
        <v>18</v>
      </c>
      <c r="C40" s="54">
        <v>15</v>
      </c>
      <c r="D40" s="60">
        <v>19</v>
      </c>
      <c r="E40" s="22">
        <v>16</v>
      </c>
    </row>
    <row r="41" spans="1:5" s="28" customFormat="1" x14ac:dyDescent="0.2">
      <c r="A41" s="217" t="s">
        <v>420</v>
      </c>
      <c r="B41" s="57"/>
      <c r="C41" s="57"/>
      <c r="D41" s="57"/>
      <c r="E41" s="142">
        <v>22</v>
      </c>
    </row>
    <row r="42" spans="1:5" x14ac:dyDescent="0.2">
      <c r="A42" s="217" t="s">
        <v>1176</v>
      </c>
      <c r="B42" s="57"/>
      <c r="C42" s="57"/>
      <c r="D42" s="57">
        <v>1</v>
      </c>
      <c r="E42" s="142">
        <v>14</v>
      </c>
    </row>
    <row r="43" spans="1:5" x14ac:dyDescent="0.2">
      <c r="A43" s="217" t="s">
        <v>150</v>
      </c>
      <c r="B43" s="57">
        <v>83</v>
      </c>
      <c r="C43" s="57">
        <v>87</v>
      </c>
      <c r="D43" s="57">
        <v>89</v>
      </c>
      <c r="E43" s="142">
        <v>14</v>
      </c>
    </row>
    <row r="44" spans="1:5" x14ac:dyDescent="0.2">
      <c r="A44" s="420" t="s">
        <v>46</v>
      </c>
      <c r="B44" s="55">
        <f>SUM(B38:B43)</f>
        <v>175</v>
      </c>
      <c r="C44" s="55">
        <f>SUM(C38:C43)</f>
        <v>200</v>
      </c>
      <c r="D44" s="55">
        <f>SUM(D38:D43)</f>
        <v>234</v>
      </c>
      <c r="E44" s="55">
        <f>SUM(E38:E43)</f>
        <v>154</v>
      </c>
    </row>
    <row r="45" spans="1:5" s="28" customFormat="1" x14ac:dyDescent="0.2">
      <c r="A45" s="774" t="s">
        <v>1184</v>
      </c>
      <c r="B45" s="183">
        <f>B36+B44</f>
        <v>197</v>
      </c>
      <c r="C45" s="183">
        <f>C36+C44</f>
        <v>222</v>
      </c>
      <c r="D45" s="183">
        <f>D36+D44</f>
        <v>255</v>
      </c>
      <c r="E45" s="183">
        <f>E36+E44</f>
        <v>176</v>
      </c>
    </row>
    <row r="46" spans="1:5" x14ac:dyDescent="0.2">
      <c r="A46" s="140" t="s">
        <v>1646</v>
      </c>
    </row>
  </sheetData>
  <mergeCells count="8">
    <mergeCell ref="A33:E33"/>
    <mergeCell ref="A37:E37"/>
    <mergeCell ref="A1:E1"/>
    <mergeCell ref="A30:E30"/>
    <mergeCell ref="A4:E4"/>
    <mergeCell ref="A8:E8"/>
    <mergeCell ref="A16:E16"/>
    <mergeCell ref="A18:E18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C9D9-608C-4BF1-84C2-ED0F9B8B8211}">
  <dimension ref="A1:O57"/>
  <sheetViews>
    <sheetView workbookViewId="0">
      <selection activeCell="N13" sqref="N13"/>
    </sheetView>
  </sheetViews>
  <sheetFormatPr defaultRowHeight="12.75" x14ac:dyDescent="0.2"/>
  <cols>
    <col min="2" max="2" width="7.85546875" customWidth="1"/>
    <col min="10" max="10" width="9.42578125" customWidth="1"/>
  </cols>
  <sheetData>
    <row r="1" spans="1:10" s="1" customFormat="1" ht="15" customHeight="1" x14ac:dyDescent="0.2">
      <c r="A1" s="990" t="s">
        <v>1899</v>
      </c>
      <c r="B1" s="990"/>
      <c r="C1" s="990"/>
      <c r="D1" s="990"/>
      <c r="E1" s="990"/>
      <c r="F1" s="990"/>
      <c r="G1" s="990"/>
      <c r="H1" s="990"/>
      <c r="I1" s="990"/>
    </row>
    <row r="2" spans="1:10" s="1" customFormat="1" ht="22.5" customHeight="1" x14ac:dyDescent="0.2">
      <c r="A2" s="1109"/>
      <c r="B2" s="1109"/>
      <c r="C2" s="1109"/>
      <c r="D2" s="1109"/>
      <c r="E2" s="1109"/>
      <c r="F2" s="1109"/>
      <c r="G2" s="1109"/>
      <c r="H2" s="1109"/>
      <c r="I2" s="1109"/>
    </row>
    <row r="3" spans="1:10" s="1" customFormat="1" ht="25.5" customHeight="1" x14ac:dyDescent="0.2">
      <c r="A3" s="429"/>
      <c r="B3" s="429" t="s">
        <v>0</v>
      </c>
      <c r="C3" s="345" t="s">
        <v>1286</v>
      </c>
      <c r="D3" s="429" t="s">
        <v>266</v>
      </c>
      <c r="E3" s="429" t="s">
        <v>267</v>
      </c>
      <c r="F3" s="429" t="s">
        <v>268</v>
      </c>
      <c r="G3" s="345" t="s">
        <v>31</v>
      </c>
      <c r="H3" s="429" t="s">
        <v>547</v>
      </c>
      <c r="I3" s="429" t="s">
        <v>382</v>
      </c>
    </row>
    <row r="4" spans="1:10" s="1" customFormat="1" ht="14.25" customHeight="1" x14ac:dyDescent="0.2">
      <c r="A4" s="1110" t="s">
        <v>1124</v>
      </c>
      <c r="B4" s="346">
        <v>2013</v>
      </c>
      <c r="C4" s="55">
        <v>198</v>
      </c>
      <c r="D4" s="78">
        <v>1348</v>
      </c>
      <c r="E4" s="78">
        <v>427</v>
      </c>
      <c r="F4" s="78">
        <v>762</v>
      </c>
      <c r="G4" s="78">
        <v>767</v>
      </c>
      <c r="H4" s="79">
        <v>3304</v>
      </c>
      <c r="I4" s="79">
        <v>181227</v>
      </c>
    </row>
    <row r="5" spans="1:10" s="1" customFormat="1" ht="14.25" customHeight="1" x14ac:dyDescent="0.2">
      <c r="A5" s="1111"/>
      <c r="B5" s="347">
        <v>2014</v>
      </c>
      <c r="C5" s="55">
        <v>211</v>
      </c>
      <c r="D5" s="76">
        <v>1287</v>
      </c>
      <c r="E5" s="76">
        <v>413</v>
      </c>
      <c r="F5" s="76">
        <v>821</v>
      </c>
      <c r="G5" s="76">
        <v>795</v>
      </c>
      <c r="H5" s="77">
        <v>3316</v>
      </c>
      <c r="I5" s="77">
        <v>177031</v>
      </c>
    </row>
    <row r="6" spans="1:10" s="1" customFormat="1" ht="14.25" customHeight="1" x14ac:dyDescent="0.2">
      <c r="A6" s="1111"/>
      <c r="B6" s="347">
        <v>2015</v>
      </c>
      <c r="C6" s="55">
        <v>196</v>
      </c>
      <c r="D6" s="76">
        <v>1291</v>
      </c>
      <c r="E6" s="76">
        <v>387</v>
      </c>
      <c r="F6" s="76">
        <v>1062</v>
      </c>
      <c r="G6" s="76">
        <v>798</v>
      </c>
      <c r="H6" s="77">
        <v>3538</v>
      </c>
      <c r="I6" s="77">
        <v>174539</v>
      </c>
    </row>
    <row r="7" spans="1:10" s="1" customFormat="1" ht="14.25" customHeight="1" x14ac:dyDescent="0.2">
      <c r="A7" s="1111"/>
      <c r="B7" s="347">
        <v>2016</v>
      </c>
      <c r="C7" s="55">
        <v>203</v>
      </c>
      <c r="D7" s="76">
        <v>1327</v>
      </c>
      <c r="E7" s="76">
        <v>466</v>
      </c>
      <c r="F7" s="76">
        <v>952</v>
      </c>
      <c r="G7" s="76">
        <v>710</v>
      </c>
      <c r="H7" s="77">
        <v>3455</v>
      </c>
      <c r="I7" s="77">
        <v>175791</v>
      </c>
    </row>
    <row r="8" spans="1:10" s="1" customFormat="1" ht="14.25" customHeight="1" x14ac:dyDescent="0.2">
      <c r="A8" s="1111"/>
      <c r="B8" s="347">
        <v>2017</v>
      </c>
      <c r="C8" s="55">
        <v>209</v>
      </c>
      <c r="D8" s="76">
        <v>1249</v>
      </c>
      <c r="E8" s="76">
        <v>434</v>
      </c>
      <c r="F8" s="76">
        <v>1027</v>
      </c>
      <c r="G8" s="76">
        <v>758</v>
      </c>
      <c r="H8" s="77">
        <v>3468</v>
      </c>
      <c r="I8" s="77">
        <v>174933</v>
      </c>
    </row>
    <row r="9" spans="1:10" s="1" customFormat="1" ht="14.25" customHeight="1" x14ac:dyDescent="0.2">
      <c r="A9" s="1111"/>
      <c r="B9" s="346">
        <v>2018</v>
      </c>
      <c r="C9" s="55">
        <v>215</v>
      </c>
      <c r="D9" s="76">
        <v>1190</v>
      </c>
      <c r="E9" s="76">
        <v>455</v>
      </c>
      <c r="F9" s="76">
        <v>980</v>
      </c>
      <c r="G9" s="76">
        <v>726</v>
      </c>
      <c r="H9" s="77">
        <v>3351</v>
      </c>
      <c r="I9" s="77">
        <v>172553</v>
      </c>
    </row>
    <row r="10" spans="1:10" s="1" customFormat="1" ht="14.25" customHeight="1" x14ac:dyDescent="0.2">
      <c r="A10" s="1111"/>
      <c r="B10" s="346">
        <v>2019</v>
      </c>
      <c r="C10" s="55">
        <v>193</v>
      </c>
      <c r="D10" s="76">
        <v>1304</v>
      </c>
      <c r="E10" s="76">
        <v>417</v>
      </c>
      <c r="F10" s="76">
        <v>919</v>
      </c>
      <c r="G10" s="76">
        <v>681</v>
      </c>
      <c r="H10" s="77">
        <v>3321</v>
      </c>
      <c r="I10" s="77">
        <v>172183</v>
      </c>
      <c r="J10" s="3"/>
    </row>
    <row r="11" spans="1:10" s="1" customFormat="1" ht="14.25" customHeight="1" x14ac:dyDescent="0.2">
      <c r="A11" s="1112"/>
      <c r="B11" s="346">
        <v>2020</v>
      </c>
      <c r="C11" s="55">
        <v>144</v>
      </c>
      <c r="D11" s="76" t="s">
        <v>586</v>
      </c>
      <c r="E11" s="76" t="s">
        <v>586</v>
      </c>
      <c r="F11" s="76" t="s">
        <v>586</v>
      </c>
      <c r="G11" s="76" t="s">
        <v>586</v>
      </c>
      <c r="H11" s="76" t="s">
        <v>586</v>
      </c>
      <c r="I11" s="77">
        <v>118298</v>
      </c>
      <c r="J11" s="3"/>
    </row>
    <row r="12" spans="1:10" s="1" customFormat="1" ht="14.25" customHeight="1" x14ac:dyDescent="0.2">
      <c r="A12" s="1110" t="s">
        <v>424</v>
      </c>
      <c r="B12" s="346">
        <v>2013</v>
      </c>
      <c r="C12" s="55">
        <v>2</v>
      </c>
      <c r="D12" s="76">
        <v>39</v>
      </c>
      <c r="E12" s="76">
        <v>5</v>
      </c>
      <c r="F12" s="76">
        <v>13</v>
      </c>
      <c r="G12" s="76">
        <v>26</v>
      </c>
      <c r="H12" s="77">
        <v>83</v>
      </c>
      <c r="I12" s="77">
        <v>3385</v>
      </c>
    </row>
    <row r="13" spans="1:10" s="1" customFormat="1" ht="14.25" customHeight="1" x14ac:dyDescent="0.2">
      <c r="A13" s="1111"/>
      <c r="B13" s="347">
        <v>2014</v>
      </c>
      <c r="C13" s="55">
        <v>6</v>
      </c>
      <c r="D13" s="76">
        <v>49</v>
      </c>
      <c r="E13" s="76">
        <v>10</v>
      </c>
      <c r="F13" s="76">
        <v>12</v>
      </c>
      <c r="G13" s="76">
        <v>29</v>
      </c>
      <c r="H13" s="77">
        <v>100</v>
      </c>
      <c r="I13" s="77">
        <v>3381</v>
      </c>
    </row>
    <row r="14" spans="1:10" s="1" customFormat="1" ht="14.25" customHeight="1" x14ac:dyDescent="0.2">
      <c r="A14" s="1111"/>
      <c r="B14" s="347">
        <v>2015</v>
      </c>
      <c r="C14" s="55">
        <v>2</v>
      </c>
      <c r="D14" s="76">
        <v>33</v>
      </c>
      <c r="E14" s="76">
        <v>7</v>
      </c>
      <c r="F14" s="76">
        <v>7</v>
      </c>
      <c r="G14" s="76">
        <v>23</v>
      </c>
      <c r="H14" s="77">
        <v>70</v>
      </c>
      <c r="I14" s="77">
        <v>3428</v>
      </c>
    </row>
    <row r="15" spans="1:10" s="1" customFormat="1" ht="14.25" customHeight="1" x14ac:dyDescent="0.2">
      <c r="A15" s="1111"/>
      <c r="B15" s="347">
        <v>2016</v>
      </c>
      <c r="C15" s="55">
        <v>2</v>
      </c>
      <c r="D15" s="76">
        <v>30</v>
      </c>
      <c r="E15" s="76">
        <v>7</v>
      </c>
      <c r="F15" s="76">
        <v>9</v>
      </c>
      <c r="G15" s="76">
        <v>21</v>
      </c>
      <c r="H15" s="77">
        <v>67</v>
      </c>
      <c r="I15" s="77">
        <v>3283</v>
      </c>
    </row>
    <row r="16" spans="1:10" s="1" customFormat="1" ht="14.25" customHeight="1" x14ac:dyDescent="0.2">
      <c r="A16" s="1111"/>
      <c r="B16" s="347">
        <v>2017</v>
      </c>
      <c r="C16" s="55">
        <v>1</v>
      </c>
      <c r="D16" s="76">
        <v>34</v>
      </c>
      <c r="E16" s="76">
        <v>4</v>
      </c>
      <c r="F16" s="76">
        <v>15</v>
      </c>
      <c r="G16" s="76">
        <v>16</v>
      </c>
      <c r="H16" s="77">
        <v>69</v>
      </c>
      <c r="I16" s="77">
        <v>3378</v>
      </c>
    </row>
    <row r="17" spans="1:10" s="1" customFormat="1" ht="14.25" customHeight="1" x14ac:dyDescent="0.2">
      <c r="A17" s="1111"/>
      <c r="B17" s="346">
        <v>2018</v>
      </c>
      <c r="C17" s="55">
        <v>4</v>
      </c>
      <c r="D17" s="76">
        <v>38</v>
      </c>
      <c r="E17" s="76">
        <v>8</v>
      </c>
      <c r="F17" s="76">
        <v>11</v>
      </c>
      <c r="G17" s="76">
        <v>20</v>
      </c>
      <c r="H17" s="77">
        <v>77</v>
      </c>
      <c r="I17" s="77">
        <v>3334</v>
      </c>
    </row>
    <row r="18" spans="1:10" s="1" customFormat="1" ht="14.25" customHeight="1" x14ac:dyDescent="0.2">
      <c r="A18" s="1111"/>
      <c r="B18" s="346">
        <v>2019</v>
      </c>
      <c r="C18" s="55">
        <v>0</v>
      </c>
      <c r="D18" s="76">
        <v>36</v>
      </c>
      <c r="E18" s="76">
        <v>10</v>
      </c>
      <c r="F18" s="76">
        <v>15</v>
      </c>
      <c r="G18" s="76">
        <v>11</v>
      </c>
      <c r="H18" s="77">
        <v>72</v>
      </c>
      <c r="I18" s="77">
        <v>3173</v>
      </c>
      <c r="J18" s="3"/>
    </row>
    <row r="19" spans="1:10" s="1" customFormat="1" ht="14.25" customHeight="1" x14ac:dyDescent="0.2">
      <c r="A19" s="1112"/>
      <c r="B19" s="346">
        <v>2020</v>
      </c>
      <c r="C19" s="55">
        <v>1</v>
      </c>
      <c r="D19" s="76" t="s">
        <v>586</v>
      </c>
      <c r="E19" s="76" t="s">
        <v>586</v>
      </c>
      <c r="F19" s="76" t="s">
        <v>586</v>
      </c>
      <c r="G19" s="76" t="s">
        <v>586</v>
      </c>
      <c r="H19" s="76" t="s">
        <v>586</v>
      </c>
      <c r="I19" s="77">
        <v>2395</v>
      </c>
      <c r="J19" s="3"/>
    </row>
    <row r="20" spans="1:10" s="1" customFormat="1" ht="14.25" customHeight="1" x14ac:dyDescent="0.2">
      <c r="A20" s="1110" t="s">
        <v>423</v>
      </c>
      <c r="B20" s="346">
        <v>2013</v>
      </c>
      <c r="C20" s="55">
        <v>264</v>
      </c>
      <c r="D20" s="76">
        <v>1900</v>
      </c>
      <c r="E20" s="76">
        <v>590</v>
      </c>
      <c r="F20" s="76">
        <v>1036</v>
      </c>
      <c r="G20" s="76">
        <v>1064</v>
      </c>
      <c r="H20" s="77">
        <v>4590</v>
      </c>
      <c r="I20" s="77">
        <v>257421</v>
      </c>
    </row>
    <row r="21" spans="1:10" s="1" customFormat="1" ht="14.25" customHeight="1" x14ac:dyDescent="0.2">
      <c r="A21" s="1111"/>
      <c r="B21" s="347">
        <v>2014</v>
      </c>
      <c r="C21" s="55">
        <v>257</v>
      </c>
      <c r="D21" s="76">
        <v>1779</v>
      </c>
      <c r="E21" s="76">
        <v>571</v>
      </c>
      <c r="F21" s="76">
        <v>1002</v>
      </c>
      <c r="G21" s="76">
        <v>1032</v>
      </c>
      <c r="H21" s="77">
        <v>4384</v>
      </c>
      <c r="I21" s="77">
        <v>251147</v>
      </c>
    </row>
    <row r="22" spans="1:10" s="1" customFormat="1" ht="14.25" customHeight="1" x14ac:dyDescent="0.2">
      <c r="A22" s="1111"/>
      <c r="B22" s="347">
        <v>2015</v>
      </c>
      <c r="C22" s="55">
        <v>230</v>
      </c>
      <c r="D22" s="76">
        <v>1813</v>
      </c>
      <c r="E22" s="76">
        <v>515</v>
      </c>
      <c r="F22" s="76">
        <v>1340</v>
      </c>
      <c r="G22" s="76">
        <v>1059</v>
      </c>
      <c r="H22" s="77">
        <v>4727</v>
      </c>
      <c r="I22" s="77">
        <v>246920</v>
      </c>
    </row>
    <row r="23" spans="1:10" s="1" customFormat="1" ht="14.25" customHeight="1" x14ac:dyDescent="0.2">
      <c r="A23" s="1111"/>
      <c r="B23" s="347">
        <v>2016</v>
      </c>
      <c r="C23" s="55">
        <v>259</v>
      </c>
      <c r="D23" s="76">
        <v>1860</v>
      </c>
      <c r="E23" s="76">
        <v>616</v>
      </c>
      <c r="F23" s="76">
        <v>1190</v>
      </c>
      <c r="G23" s="76">
        <v>964</v>
      </c>
      <c r="H23" s="77">
        <v>4630</v>
      </c>
      <c r="I23" s="77">
        <v>249175</v>
      </c>
    </row>
    <row r="24" spans="1:10" s="1" customFormat="1" ht="14.25" customHeight="1" x14ac:dyDescent="0.2">
      <c r="A24" s="1111"/>
      <c r="B24" s="347">
        <v>2017</v>
      </c>
      <c r="C24" s="55">
        <v>258</v>
      </c>
      <c r="D24" s="76">
        <v>1773</v>
      </c>
      <c r="E24" s="76">
        <v>602</v>
      </c>
      <c r="F24" s="76">
        <v>1262</v>
      </c>
      <c r="G24" s="76">
        <v>1038</v>
      </c>
      <c r="H24" s="77">
        <v>4675</v>
      </c>
      <c r="I24" s="77">
        <v>246750</v>
      </c>
    </row>
    <row r="25" spans="1:10" s="1" customFormat="1" ht="14.25" customHeight="1" x14ac:dyDescent="0.2">
      <c r="A25" s="1111"/>
      <c r="B25" s="346">
        <v>2018</v>
      </c>
      <c r="C25" s="55">
        <v>282</v>
      </c>
      <c r="D25" s="76">
        <v>1703</v>
      </c>
      <c r="E25" s="76">
        <v>620</v>
      </c>
      <c r="F25" s="76">
        <v>1196</v>
      </c>
      <c r="G25" s="76">
        <v>1018</v>
      </c>
      <c r="H25" s="77">
        <v>4537</v>
      </c>
      <c r="I25" s="77">
        <v>242919</v>
      </c>
    </row>
    <row r="26" spans="1:10" s="1" customFormat="1" ht="14.25" customHeight="1" x14ac:dyDescent="0.2">
      <c r="A26" s="1111"/>
      <c r="B26" s="346">
        <v>2019</v>
      </c>
      <c r="C26" s="55">
        <v>242</v>
      </c>
      <c r="D26" s="76">
        <v>1804</v>
      </c>
      <c r="E26" s="76">
        <v>554</v>
      </c>
      <c r="F26" s="76">
        <v>1125</v>
      </c>
      <c r="G26" s="76">
        <v>919</v>
      </c>
      <c r="H26" s="77">
        <v>4402</v>
      </c>
      <c r="I26" s="77">
        <v>241384</v>
      </c>
      <c r="J26" s="3"/>
    </row>
    <row r="27" spans="1:10" s="1" customFormat="1" ht="14.25" customHeight="1" x14ac:dyDescent="0.2">
      <c r="A27" s="1112"/>
      <c r="B27" s="346">
        <v>2020</v>
      </c>
      <c r="C27" s="55">
        <v>178</v>
      </c>
      <c r="D27" s="76" t="s">
        <v>586</v>
      </c>
      <c r="E27" s="76" t="s">
        <v>586</v>
      </c>
      <c r="F27" s="76" t="s">
        <v>586</v>
      </c>
      <c r="G27" s="76" t="s">
        <v>586</v>
      </c>
      <c r="H27" s="76" t="s">
        <v>586</v>
      </c>
      <c r="I27" s="77">
        <v>159249</v>
      </c>
      <c r="J27" s="3"/>
    </row>
    <row r="28" spans="1:10" s="1" customFormat="1" ht="14.25" customHeight="1" x14ac:dyDescent="0.2">
      <c r="A28" s="1110" t="s">
        <v>584</v>
      </c>
      <c r="B28" s="346">
        <v>2013</v>
      </c>
      <c r="C28" s="77">
        <f t="shared" ref="C28:D33" si="0">C20/C4*100</f>
        <v>133.33333333333331</v>
      </c>
      <c r="D28" s="76">
        <f t="shared" si="0"/>
        <v>140.94955489614242</v>
      </c>
      <c r="E28" s="76">
        <v>138.19999999999999</v>
      </c>
      <c r="F28" s="76">
        <v>136</v>
      </c>
      <c r="G28" s="76">
        <v>138.69999999999999</v>
      </c>
      <c r="H28" s="77">
        <v>138.9</v>
      </c>
      <c r="I28" s="77">
        <v>142</v>
      </c>
    </row>
    <row r="29" spans="1:10" s="1" customFormat="1" ht="14.25" customHeight="1" x14ac:dyDescent="0.2">
      <c r="A29" s="1111"/>
      <c r="B29" s="347">
        <v>2014</v>
      </c>
      <c r="C29" s="77">
        <f t="shared" si="0"/>
        <v>121.80094786729858</v>
      </c>
      <c r="D29" s="76">
        <f t="shared" si="0"/>
        <v>138.22843822843822</v>
      </c>
      <c r="E29" s="76">
        <v>138.30000000000001</v>
      </c>
      <c r="F29" s="76">
        <v>122</v>
      </c>
      <c r="G29" s="76">
        <v>129.80000000000001</v>
      </c>
      <c r="H29" s="77">
        <v>132.19999999999999</v>
      </c>
      <c r="I29" s="77">
        <v>141.9</v>
      </c>
    </row>
    <row r="30" spans="1:10" s="1" customFormat="1" ht="14.25" customHeight="1" x14ac:dyDescent="0.2">
      <c r="A30" s="1111"/>
      <c r="B30" s="347">
        <v>2015</v>
      </c>
      <c r="C30" s="77">
        <f t="shared" si="0"/>
        <v>117.34693877551021</v>
      </c>
      <c r="D30" s="76">
        <f t="shared" si="0"/>
        <v>140.43377226955849</v>
      </c>
      <c r="E30" s="76">
        <v>133.07493540051681</v>
      </c>
      <c r="F30" s="76">
        <v>126.17702448210923</v>
      </c>
      <c r="G30" s="76">
        <v>132.70676691729324</v>
      </c>
      <c r="H30" s="77">
        <v>133.60655737704917</v>
      </c>
      <c r="I30" s="77">
        <v>141.46981476919197</v>
      </c>
    </row>
    <row r="31" spans="1:10" s="1" customFormat="1" ht="14.25" customHeight="1" x14ac:dyDescent="0.2">
      <c r="A31" s="1111"/>
      <c r="B31" s="347">
        <v>2016</v>
      </c>
      <c r="C31" s="77">
        <f t="shared" si="0"/>
        <v>127.58620689655173</v>
      </c>
      <c r="D31" s="76">
        <f t="shared" si="0"/>
        <v>140.16578749058027</v>
      </c>
      <c r="E31" s="76">
        <v>132.18884120171674</v>
      </c>
      <c r="F31" s="76">
        <v>125</v>
      </c>
      <c r="G31" s="76">
        <v>135.77464788732394</v>
      </c>
      <c r="H31" s="77">
        <v>134.00868306801738</v>
      </c>
      <c r="I31" s="77">
        <v>141.74502676473767</v>
      </c>
    </row>
    <row r="32" spans="1:10" s="1" customFormat="1" ht="14.25" customHeight="1" x14ac:dyDescent="0.2">
      <c r="A32" s="1111"/>
      <c r="B32" s="347">
        <v>2017</v>
      </c>
      <c r="C32" s="77">
        <f t="shared" si="0"/>
        <v>123.44497607655502</v>
      </c>
      <c r="D32" s="76">
        <f t="shared" si="0"/>
        <v>141.95356285028024</v>
      </c>
      <c r="E32" s="76">
        <v>138.70967741935485</v>
      </c>
      <c r="F32" s="76">
        <v>122.88218111002922</v>
      </c>
      <c r="G32" s="76">
        <v>136.93931398416888</v>
      </c>
      <c r="H32" s="77">
        <v>134.80392156862746</v>
      </c>
      <c r="I32" s="77">
        <v>141.05400353278114</v>
      </c>
    </row>
    <row r="33" spans="1:15" s="1" customFormat="1" ht="14.25" customHeight="1" x14ac:dyDescent="0.2">
      <c r="A33" s="1111"/>
      <c r="B33" s="346">
        <v>2018</v>
      </c>
      <c r="C33" s="77">
        <f t="shared" si="0"/>
        <v>131.16279069767444</v>
      </c>
      <c r="D33" s="76">
        <f t="shared" si="0"/>
        <v>143.109243697479</v>
      </c>
      <c r="E33" s="76">
        <f>E25/E9*100</f>
        <v>136.26373626373626</v>
      </c>
      <c r="F33" s="76">
        <f>F25/F9*100</f>
        <v>122.0408163265306</v>
      </c>
      <c r="G33" s="76">
        <v>140</v>
      </c>
      <c r="H33" s="77">
        <f>H25/H9*100</f>
        <v>135.39242017308266</v>
      </c>
      <c r="I33" s="77">
        <f>I25/I9*100</f>
        <v>140.77935474897566</v>
      </c>
    </row>
    <row r="34" spans="1:15" s="1" customFormat="1" ht="14.25" customHeight="1" x14ac:dyDescent="0.2">
      <c r="A34" s="1111"/>
      <c r="B34" s="346">
        <v>2019</v>
      </c>
      <c r="C34" s="77">
        <f>C26/C10*100</f>
        <v>125.38860103626943</v>
      </c>
      <c r="D34" s="76">
        <v>143.74133820998</v>
      </c>
      <c r="E34" s="76">
        <f>E26/E10*100</f>
        <v>132.85371702637889</v>
      </c>
      <c r="F34" s="76">
        <f>F26/F10*100</f>
        <v>122.41566920565832</v>
      </c>
      <c r="G34" s="76">
        <v>141</v>
      </c>
      <c r="H34" s="77">
        <f>H26/H10*100</f>
        <v>132.55043661547728</v>
      </c>
      <c r="I34" s="77">
        <f>I26/I10*100</f>
        <v>140.19037884111671</v>
      </c>
    </row>
    <row r="35" spans="1:15" s="1" customFormat="1" ht="14.25" customHeight="1" x14ac:dyDescent="0.2">
      <c r="A35" s="1112"/>
      <c r="B35" s="346">
        <v>2020</v>
      </c>
      <c r="C35" s="77">
        <f>C27/C11*100</f>
        <v>123.61111111111111</v>
      </c>
      <c r="D35" s="76" t="s">
        <v>586</v>
      </c>
      <c r="E35" s="76" t="s">
        <v>586</v>
      </c>
      <c r="F35" s="76" t="s">
        <v>586</v>
      </c>
      <c r="G35" s="76" t="s">
        <v>586</v>
      </c>
      <c r="H35" s="76" t="s">
        <v>586</v>
      </c>
      <c r="I35" s="77">
        <f>I27/I11*100</f>
        <v>134.61681516171026</v>
      </c>
    </row>
    <row r="36" spans="1:15" s="1" customFormat="1" ht="14.25" customHeight="1" x14ac:dyDescent="0.2">
      <c r="A36" s="1110" t="s">
        <v>585</v>
      </c>
      <c r="B36" s="346">
        <v>2013</v>
      </c>
      <c r="C36" s="893">
        <f t="shared" ref="C36:I43" si="1">C12/C4*100</f>
        <v>1.0101010101010102</v>
      </c>
      <c r="D36" s="894">
        <f t="shared" si="1"/>
        <v>2.8931750741839761</v>
      </c>
      <c r="E36" s="894">
        <f t="shared" si="1"/>
        <v>1.1709601873536302</v>
      </c>
      <c r="F36" s="894">
        <f t="shared" si="1"/>
        <v>1.7060367454068242</v>
      </c>
      <c r="G36" s="894">
        <f t="shared" si="1"/>
        <v>3.3898305084745761</v>
      </c>
      <c r="H36" s="893">
        <f t="shared" si="1"/>
        <v>2.5121065375302662</v>
      </c>
      <c r="I36" s="893">
        <f t="shared" si="1"/>
        <v>1.8678232272233166</v>
      </c>
    </row>
    <row r="37" spans="1:15" s="1" customFormat="1" ht="14.25" customHeight="1" x14ac:dyDescent="0.2">
      <c r="A37" s="1111"/>
      <c r="B37" s="347">
        <v>2014</v>
      </c>
      <c r="C37" s="893">
        <f t="shared" si="1"/>
        <v>2.8436018957345972</v>
      </c>
      <c r="D37" s="894">
        <f t="shared" si="1"/>
        <v>3.807303807303807</v>
      </c>
      <c r="E37" s="894">
        <f t="shared" si="1"/>
        <v>2.4213075060532687</v>
      </c>
      <c r="F37" s="894">
        <f t="shared" si="1"/>
        <v>1.4616321559074299</v>
      </c>
      <c r="G37" s="894">
        <f t="shared" si="1"/>
        <v>3.6477987421383649</v>
      </c>
      <c r="H37" s="893">
        <f t="shared" si="1"/>
        <v>3.0156815440289506</v>
      </c>
      <c r="I37" s="893">
        <f t="shared" si="1"/>
        <v>1.9098350006496037</v>
      </c>
    </row>
    <row r="38" spans="1:15" s="1" customFormat="1" ht="14.25" customHeight="1" x14ac:dyDescent="0.2">
      <c r="A38" s="1111"/>
      <c r="B38" s="347">
        <v>2015</v>
      </c>
      <c r="C38" s="893">
        <f t="shared" si="1"/>
        <v>1.0204081632653061</v>
      </c>
      <c r="D38" s="894">
        <f t="shared" si="1"/>
        <v>2.5561580170410534</v>
      </c>
      <c r="E38" s="894">
        <f t="shared" si="1"/>
        <v>1.8087855297157622</v>
      </c>
      <c r="F38" s="894">
        <f t="shared" si="1"/>
        <v>0.6591337099811676</v>
      </c>
      <c r="G38" s="894">
        <f t="shared" si="1"/>
        <v>2.8822055137844611</v>
      </c>
      <c r="H38" s="893">
        <f t="shared" si="1"/>
        <v>1.978518937252685</v>
      </c>
      <c r="I38" s="893">
        <f t="shared" si="1"/>
        <v>1.9640309615615994</v>
      </c>
    </row>
    <row r="39" spans="1:15" s="1" customFormat="1" ht="14.25" customHeight="1" x14ac:dyDescent="0.2">
      <c r="A39" s="1111"/>
      <c r="B39" s="347">
        <v>2016</v>
      </c>
      <c r="C39" s="893">
        <f t="shared" si="1"/>
        <v>0.98522167487684731</v>
      </c>
      <c r="D39" s="894">
        <f t="shared" si="1"/>
        <v>2.2607385079125848</v>
      </c>
      <c r="E39" s="894">
        <f t="shared" si="1"/>
        <v>1.502145922746781</v>
      </c>
      <c r="F39" s="894">
        <f t="shared" si="1"/>
        <v>0.94537815126050417</v>
      </c>
      <c r="G39" s="894">
        <f t="shared" si="1"/>
        <v>2.9577464788732395</v>
      </c>
      <c r="H39" s="893">
        <f t="shared" si="1"/>
        <v>1.939218523878437</v>
      </c>
      <c r="I39" s="893">
        <f t="shared" si="1"/>
        <v>1.8675586349699358</v>
      </c>
    </row>
    <row r="40" spans="1:15" s="1" customFormat="1" ht="14.25" customHeight="1" x14ac:dyDescent="0.2">
      <c r="A40" s="1111"/>
      <c r="B40" s="347">
        <v>2017</v>
      </c>
      <c r="C40" s="893">
        <f t="shared" si="1"/>
        <v>0.4784688995215311</v>
      </c>
      <c r="D40" s="894">
        <f t="shared" si="1"/>
        <v>2.7221777421937552</v>
      </c>
      <c r="E40" s="894">
        <f t="shared" si="1"/>
        <v>0.92165898617511521</v>
      </c>
      <c r="F40" s="894">
        <f t="shared" si="1"/>
        <v>1.4605647517039921</v>
      </c>
      <c r="G40" s="894">
        <f t="shared" si="1"/>
        <v>2.1108179419525066</v>
      </c>
      <c r="H40" s="893">
        <f t="shared" si="1"/>
        <v>1.9896193771626298</v>
      </c>
      <c r="I40" s="893">
        <f t="shared" si="1"/>
        <v>1.9310250210080431</v>
      </c>
    </row>
    <row r="41" spans="1:15" s="1" customFormat="1" ht="14.25" customHeight="1" x14ac:dyDescent="0.2">
      <c r="A41" s="1111"/>
      <c r="B41" s="346">
        <v>2018</v>
      </c>
      <c r="C41" s="893">
        <f t="shared" si="1"/>
        <v>1.8604651162790697</v>
      </c>
      <c r="D41" s="894">
        <f t="shared" si="1"/>
        <v>3.1932773109243695</v>
      </c>
      <c r="E41" s="894">
        <f t="shared" si="1"/>
        <v>1.7582417582417582</v>
      </c>
      <c r="F41" s="894">
        <f t="shared" si="1"/>
        <v>1.1224489795918366</v>
      </c>
      <c r="G41" s="894">
        <f t="shared" si="1"/>
        <v>2.7548209366391188</v>
      </c>
      <c r="H41" s="893">
        <f t="shared" si="1"/>
        <v>2.297821545807222</v>
      </c>
      <c r="I41" s="893">
        <f t="shared" si="1"/>
        <v>1.9321599740369626</v>
      </c>
    </row>
    <row r="42" spans="1:15" s="1" customFormat="1" ht="14.25" customHeight="1" x14ac:dyDescent="0.2">
      <c r="A42" s="1111"/>
      <c r="B42" s="346">
        <v>2019</v>
      </c>
      <c r="C42" s="893">
        <f t="shared" si="1"/>
        <v>0</v>
      </c>
      <c r="D42" s="894">
        <f t="shared" si="1"/>
        <v>2.7607361963190185</v>
      </c>
      <c r="E42" s="894">
        <f t="shared" si="1"/>
        <v>2.3980815347721824</v>
      </c>
      <c r="F42" s="894">
        <f t="shared" si="1"/>
        <v>1.632208922742111</v>
      </c>
      <c r="G42" s="894">
        <f t="shared" si="1"/>
        <v>1.6152716593245229</v>
      </c>
      <c r="H42" s="893">
        <f t="shared" si="1"/>
        <v>2.168021680216802</v>
      </c>
      <c r="I42" s="893">
        <f t="shared" si="1"/>
        <v>1.8428067811572573</v>
      </c>
    </row>
    <row r="43" spans="1:15" s="1" customFormat="1" ht="14.25" customHeight="1" x14ac:dyDescent="0.2">
      <c r="A43" s="1112"/>
      <c r="B43" s="346">
        <v>2020</v>
      </c>
      <c r="C43" s="893">
        <f>C19/C11*100</f>
        <v>0.69444444444444442</v>
      </c>
      <c r="D43" s="76" t="s">
        <v>586</v>
      </c>
      <c r="E43" s="76" t="s">
        <v>586</v>
      </c>
      <c r="F43" s="76" t="s">
        <v>586</v>
      </c>
      <c r="G43" s="76" t="s">
        <v>586</v>
      </c>
      <c r="H43" s="76" t="s">
        <v>586</v>
      </c>
      <c r="I43" s="893">
        <f t="shared" si="1"/>
        <v>2.0245481749480128</v>
      </c>
    </row>
    <row r="44" spans="1:15" s="1" customFormat="1" ht="14.25" customHeight="1" x14ac:dyDescent="0.2">
      <c r="A44" s="875" t="s">
        <v>1900</v>
      </c>
      <c r="B44" s="875"/>
      <c r="C44" s="875"/>
      <c r="D44" s="875"/>
      <c r="E44" s="875"/>
      <c r="F44" s="875"/>
      <c r="G44" s="875"/>
      <c r="H44" s="875"/>
      <c r="I44" s="875"/>
    </row>
    <row r="45" spans="1:15" s="1" customFormat="1" ht="14.25" customHeight="1" x14ac:dyDescent="0.2">
      <c r="A45" s="1108" t="s">
        <v>1901</v>
      </c>
      <c r="B45" s="1108"/>
      <c r="C45" s="1108"/>
      <c r="D45" s="1108"/>
      <c r="E45" s="1108"/>
      <c r="F45" s="1108"/>
      <c r="G45" s="1108"/>
      <c r="H45" s="1108"/>
      <c r="I45" s="1108"/>
    </row>
    <row r="46" spans="1:15" s="1" customFormat="1" ht="14.25" customHeight="1" x14ac:dyDescent="0.2">
      <c r="A46" s="16" t="s">
        <v>517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</row>
    <row r="47" spans="1:15" s="1" customFormat="1" ht="12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15" x14ac:dyDescent="0.2">
      <c r="A48" s="571"/>
      <c r="B48" s="571"/>
      <c r="C48" s="571"/>
      <c r="D48" s="571"/>
      <c r="E48" s="571"/>
      <c r="F48" s="571"/>
      <c r="G48" s="571"/>
      <c r="H48" s="571"/>
      <c r="I48" s="571"/>
    </row>
    <row r="49" spans="1:9" x14ac:dyDescent="0.2">
      <c r="A49" s="571"/>
      <c r="B49" s="571"/>
      <c r="C49" s="571"/>
      <c r="D49" s="571"/>
      <c r="E49" s="571"/>
      <c r="F49" s="571"/>
      <c r="G49" s="571"/>
      <c r="H49" s="571"/>
      <c r="I49" s="571"/>
    </row>
    <row r="50" spans="1:9" x14ac:dyDescent="0.2">
      <c r="A50" s="571"/>
      <c r="B50" s="571"/>
      <c r="C50" s="571"/>
      <c r="D50" s="571"/>
      <c r="E50" s="571"/>
      <c r="F50" s="571"/>
      <c r="G50" s="571"/>
      <c r="H50" s="571"/>
      <c r="I50" s="571"/>
    </row>
    <row r="51" spans="1:9" x14ac:dyDescent="0.2">
      <c r="A51" s="571"/>
      <c r="B51" s="571"/>
      <c r="C51" s="571"/>
      <c r="D51" s="571"/>
      <c r="E51" s="571"/>
      <c r="F51" s="571"/>
      <c r="G51" s="571"/>
      <c r="H51" s="571"/>
      <c r="I51" s="571"/>
    </row>
    <row r="52" spans="1:9" x14ac:dyDescent="0.2">
      <c r="A52" s="571"/>
      <c r="B52" s="571"/>
      <c r="C52" s="571"/>
      <c r="D52" s="571"/>
      <c r="E52" s="571"/>
      <c r="F52" s="571"/>
      <c r="G52" s="571"/>
      <c r="H52" s="571"/>
      <c r="I52" s="571"/>
    </row>
    <row r="53" spans="1:9" x14ac:dyDescent="0.2">
      <c r="A53" s="571"/>
      <c r="B53" s="571"/>
      <c r="C53" s="571"/>
      <c r="D53" s="571"/>
      <c r="E53" s="571"/>
      <c r="F53" s="571"/>
      <c r="G53" s="571"/>
      <c r="H53" s="571"/>
      <c r="I53" s="571"/>
    </row>
    <row r="54" spans="1:9" x14ac:dyDescent="0.2">
      <c r="A54" s="571"/>
      <c r="B54" s="571"/>
      <c r="C54" s="571"/>
      <c r="D54" s="571"/>
      <c r="E54" s="571"/>
      <c r="F54" s="571"/>
      <c r="G54" s="571"/>
      <c r="H54" s="571"/>
      <c r="I54" s="571"/>
    </row>
    <row r="55" spans="1:9" x14ac:dyDescent="0.2">
      <c r="A55" s="571"/>
      <c r="B55" s="571"/>
      <c r="C55" s="571"/>
      <c r="D55" s="571"/>
      <c r="E55" s="571"/>
      <c r="F55" s="571"/>
      <c r="G55" s="571"/>
      <c r="H55" s="571"/>
      <c r="I55" s="571"/>
    </row>
    <row r="56" spans="1:9" x14ac:dyDescent="0.2">
      <c r="A56" s="571"/>
      <c r="B56" s="571"/>
      <c r="C56" s="571"/>
      <c r="D56" s="571"/>
      <c r="E56" s="571"/>
      <c r="F56" s="571"/>
      <c r="G56" s="571"/>
      <c r="H56" s="571"/>
      <c r="I56" s="571"/>
    </row>
    <row r="57" spans="1:9" x14ac:dyDescent="0.2">
      <c r="A57" s="571"/>
      <c r="B57" s="571"/>
      <c r="C57" s="571"/>
      <c r="D57" s="571"/>
      <c r="E57" s="571"/>
      <c r="F57" s="571"/>
      <c r="G57" s="571"/>
      <c r="H57" s="571"/>
      <c r="I57" s="571"/>
    </row>
  </sheetData>
  <mergeCells count="7">
    <mergeCell ref="A45:I45"/>
    <mergeCell ref="A1:I2"/>
    <mergeCell ref="A4:A11"/>
    <mergeCell ref="A12:A19"/>
    <mergeCell ref="A20:A27"/>
    <mergeCell ref="A28:A35"/>
    <mergeCell ref="A36:A43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6C94-C59E-4B53-89A2-8BFDDBC45D64}">
  <dimension ref="A1:XEN93"/>
  <sheetViews>
    <sheetView topLeftCell="A42" zoomScale="85" zoomScaleNormal="85" workbookViewId="0">
      <selection activeCell="N13" sqref="N13"/>
    </sheetView>
  </sheetViews>
  <sheetFormatPr defaultColWidth="9.140625" defaultRowHeight="12.75" x14ac:dyDescent="0.2"/>
  <cols>
    <col min="1" max="1" width="9.85546875" style="1" customWidth="1"/>
    <col min="2" max="3" width="5.5703125" style="1" hidden="1" customWidth="1"/>
    <col min="4" max="4" width="5.85546875" style="1" hidden="1" customWidth="1"/>
    <col min="5" max="13" width="5.85546875" style="1" customWidth="1"/>
    <col min="14" max="16" width="5.85546875" style="9" customWidth="1"/>
    <col min="17" max="17" width="9.140625" style="1" customWidth="1"/>
    <col min="18" max="16384" width="9.140625" style="1"/>
  </cols>
  <sheetData>
    <row r="1" spans="1:19" ht="15" x14ac:dyDescent="0.25">
      <c r="A1" s="4" t="s">
        <v>1902</v>
      </c>
    </row>
    <row r="3" spans="1:19" s="26" customFormat="1" ht="24.75" customHeight="1" x14ac:dyDescent="0.2">
      <c r="A3" s="871" t="s">
        <v>379</v>
      </c>
      <c r="B3" s="871">
        <v>2006</v>
      </c>
      <c r="C3" s="871">
        <v>2007</v>
      </c>
      <c r="D3" s="871">
        <v>2008</v>
      </c>
      <c r="E3" s="871">
        <v>2009</v>
      </c>
      <c r="F3" s="871">
        <v>2010</v>
      </c>
      <c r="G3" s="871">
        <v>2011</v>
      </c>
      <c r="H3" s="871">
        <v>2012</v>
      </c>
      <c r="I3" s="871">
        <v>2013</v>
      </c>
      <c r="J3" s="871">
        <v>2014</v>
      </c>
      <c r="K3" s="871">
        <v>2015</v>
      </c>
      <c r="L3" s="871">
        <v>2016</v>
      </c>
      <c r="M3" s="871">
        <v>2017</v>
      </c>
      <c r="N3" s="871">
        <v>2018</v>
      </c>
      <c r="O3" s="871">
        <v>2019</v>
      </c>
      <c r="P3" s="871">
        <v>2020</v>
      </c>
      <c r="Q3" s="871" t="s">
        <v>1503</v>
      </c>
    </row>
    <row r="4" spans="1:19" ht="13.5" customHeight="1" x14ac:dyDescent="0.2">
      <c r="A4" s="51" t="s">
        <v>117</v>
      </c>
      <c r="B4" s="53">
        <v>18</v>
      </c>
      <c r="C4" s="53">
        <v>28</v>
      </c>
      <c r="D4" s="53">
        <v>31</v>
      </c>
      <c r="E4" s="53">
        <v>21</v>
      </c>
      <c r="F4" s="53">
        <v>19</v>
      </c>
      <c r="G4" s="280">
        <v>14</v>
      </c>
      <c r="H4" s="53">
        <v>23</v>
      </c>
      <c r="I4" s="280">
        <v>6</v>
      </c>
      <c r="J4" s="53">
        <v>14</v>
      </c>
      <c r="K4" s="279">
        <v>21</v>
      </c>
      <c r="L4" s="53">
        <v>21</v>
      </c>
      <c r="M4" s="53">
        <v>17</v>
      </c>
      <c r="N4" s="53">
        <v>10</v>
      </c>
      <c r="O4" s="53">
        <v>15</v>
      </c>
      <c r="P4" s="53">
        <v>19</v>
      </c>
      <c r="Q4" s="179">
        <f>P4/P$16*100</f>
        <v>13.194444444444445</v>
      </c>
      <c r="S4" s="3"/>
    </row>
    <row r="5" spans="1:19" ht="13.5" customHeight="1" x14ac:dyDescent="0.2">
      <c r="A5" s="48" t="s">
        <v>118</v>
      </c>
      <c r="B5" s="54">
        <v>26</v>
      </c>
      <c r="C5" s="280">
        <v>23</v>
      </c>
      <c r="D5" s="54">
        <v>20</v>
      </c>
      <c r="E5" s="54">
        <v>25</v>
      </c>
      <c r="F5" s="54">
        <v>29</v>
      </c>
      <c r="G5" s="54">
        <v>25</v>
      </c>
      <c r="H5" s="280">
        <v>13</v>
      </c>
      <c r="I5" s="54">
        <v>13</v>
      </c>
      <c r="J5" s="54">
        <v>20</v>
      </c>
      <c r="K5" s="54">
        <v>17</v>
      </c>
      <c r="L5" s="54">
        <v>12</v>
      </c>
      <c r="M5" s="280">
        <v>12</v>
      </c>
      <c r="N5" s="54">
        <v>15</v>
      </c>
      <c r="O5" s="54">
        <v>12</v>
      </c>
      <c r="P5" s="54">
        <v>13</v>
      </c>
      <c r="Q5" s="179">
        <f t="shared" ref="Q5:Q16" si="0">P5/P$16*100</f>
        <v>9.0277777777777768</v>
      </c>
    </row>
    <row r="6" spans="1:19" ht="13.5" customHeight="1" x14ac:dyDescent="0.2">
      <c r="A6" s="48" t="s">
        <v>119</v>
      </c>
      <c r="B6" s="54">
        <v>36</v>
      </c>
      <c r="C6" s="54">
        <v>27</v>
      </c>
      <c r="D6" s="54">
        <v>29</v>
      </c>
      <c r="E6" s="54">
        <v>27</v>
      </c>
      <c r="F6" s="54">
        <v>17</v>
      </c>
      <c r="G6" s="54">
        <v>29</v>
      </c>
      <c r="H6" s="54">
        <v>20</v>
      </c>
      <c r="I6" s="54">
        <v>22</v>
      </c>
      <c r="J6" s="54">
        <v>17</v>
      </c>
      <c r="K6" s="54">
        <v>14</v>
      </c>
      <c r="L6" s="54">
        <v>12</v>
      </c>
      <c r="M6" s="54">
        <v>24</v>
      </c>
      <c r="N6" s="54">
        <v>13</v>
      </c>
      <c r="O6" s="279">
        <v>23</v>
      </c>
      <c r="P6" s="55">
        <v>4</v>
      </c>
      <c r="Q6" s="179">
        <f t="shared" si="0"/>
        <v>2.7777777777777777</v>
      </c>
    </row>
    <row r="7" spans="1:19" ht="13.5" customHeight="1" x14ac:dyDescent="0.2">
      <c r="A7" s="48" t="s">
        <v>120</v>
      </c>
      <c r="B7" s="279">
        <v>37</v>
      </c>
      <c r="C7" s="54">
        <v>32</v>
      </c>
      <c r="D7" s="54">
        <v>24</v>
      </c>
      <c r="E7" s="54">
        <v>26</v>
      </c>
      <c r="F7" s="54">
        <v>26</v>
      </c>
      <c r="G7" s="54">
        <v>28</v>
      </c>
      <c r="H7" s="54">
        <v>19</v>
      </c>
      <c r="I7" s="54">
        <v>21</v>
      </c>
      <c r="J7" s="280">
        <v>11</v>
      </c>
      <c r="K7" s="279">
        <v>21</v>
      </c>
      <c r="L7" s="54">
        <v>16</v>
      </c>
      <c r="M7" s="279">
        <v>25</v>
      </c>
      <c r="N7" s="54">
        <v>21</v>
      </c>
      <c r="O7" s="54">
        <v>19</v>
      </c>
      <c r="P7" s="895">
        <v>3</v>
      </c>
      <c r="Q7" s="179">
        <f t="shared" si="0"/>
        <v>2.083333333333333</v>
      </c>
    </row>
    <row r="8" spans="1:19" ht="13.5" customHeight="1" x14ac:dyDescent="0.2">
      <c r="A8" s="48" t="s">
        <v>121</v>
      </c>
      <c r="B8" s="54">
        <v>35</v>
      </c>
      <c r="C8" s="54">
        <v>33</v>
      </c>
      <c r="D8" s="54">
        <v>21</v>
      </c>
      <c r="E8" s="54">
        <v>26</v>
      </c>
      <c r="F8" s="54">
        <v>26</v>
      </c>
      <c r="G8" s="279">
        <v>33</v>
      </c>
      <c r="H8" s="54">
        <v>22</v>
      </c>
      <c r="I8" s="54">
        <v>18</v>
      </c>
      <c r="J8" s="280">
        <v>11</v>
      </c>
      <c r="K8" s="54">
        <v>18</v>
      </c>
      <c r="L8" s="54">
        <v>15</v>
      </c>
      <c r="M8" s="54">
        <v>15</v>
      </c>
      <c r="N8" s="54">
        <v>26</v>
      </c>
      <c r="O8" s="54">
        <v>13</v>
      </c>
      <c r="P8" s="54">
        <v>12</v>
      </c>
      <c r="Q8" s="179">
        <f t="shared" si="0"/>
        <v>8.3333333333333321</v>
      </c>
    </row>
    <row r="9" spans="1:19" ht="13.5" customHeight="1" x14ac:dyDescent="0.2">
      <c r="A9" s="48" t="s">
        <v>122</v>
      </c>
      <c r="B9" s="54">
        <v>17</v>
      </c>
      <c r="C9" s="54">
        <v>29</v>
      </c>
      <c r="D9" s="54">
        <v>17</v>
      </c>
      <c r="E9" s="54">
        <v>23</v>
      </c>
      <c r="F9" s="54">
        <v>22</v>
      </c>
      <c r="G9" s="54">
        <v>22</v>
      </c>
      <c r="H9" s="54">
        <v>21</v>
      </c>
      <c r="I9" s="54">
        <v>16</v>
      </c>
      <c r="J9" s="54">
        <v>24</v>
      </c>
      <c r="K9" s="280">
        <v>10</v>
      </c>
      <c r="L9" s="54">
        <v>22</v>
      </c>
      <c r="M9" s="54">
        <v>17</v>
      </c>
      <c r="N9" s="54">
        <v>23</v>
      </c>
      <c r="O9" s="54">
        <v>20</v>
      </c>
      <c r="P9" s="54">
        <v>7</v>
      </c>
      <c r="Q9" s="179">
        <f t="shared" si="0"/>
        <v>4.8611111111111116</v>
      </c>
    </row>
    <row r="10" spans="1:19" ht="13.5" customHeight="1" x14ac:dyDescent="0.2">
      <c r="A10" s="48" t="s">
        <v>123</v>
      </c>
      <c r="B10" s="54">
        <v>26</v>
      </c>
      <c r="C10" s="54">
        <v>37</v>
      </c>
      <c r="D10" s="54">
        <v>26</v>
      </c>
      <c r="E10" s="280">
        <v>17</v>
      </c>
      <c r="F10" s="279">
        <v>31</v>
      </c>
      <c r="G10" s="54">
        <v>20</v>
      </c>
      <c r="H10" s="54">
        <v>27</v>
      </c>
      <c r="I10" s="54">
        <v>12</v>
      </c>
      <c r="J10" s="54">
        <v>19</v>
      </c>
      <c r="K10" s="54">
        <v>16</v>
      </c>
      <c r="L10" s="54">
        <v>15</v>
      </c>
      <c r="M10" s="54">
        <v>16</v>
      </c>
      <c r="N10" s="54">
        <v>21</v>
      </c>
      <c r="O10" s="54">
        <v>18</v>
      </c>
      <c r="P10" s="54">
        <v>10</v>
      </c>
      <c r="Q10" s="179">
        <f t="shared" si="0"/>
        <v>6.9444444444444446</v>
      </c>
    </row>
    <row r="11" spans="1:19" ht="13.5" customHeight="1" x14ac:dyDescent="0.2">
      <c r="A11" s="48" t="s">
        <v>124</v>
      </c>
      <c r="B11" s="280">
        <v>14</v>
      </c>
      <c r="C11" s="54">
        <v>23</v>
      </c>
      <c r="D11" s="280">
        <v>14</v>
      </c>
      <c r="E11" s="54">
        <v>26</v>
      </c>
      <c r="F11" s="280">
        <v>16</v>
      </c>
      <c r="G11" s="54">
        <v>19</v>
      </c>
      <c r="H11" s="54">
        <v>21</v>
      </c>
      <c r="I11" s="54">
        <v>17</v>
      </c>
      <c r="J11" s="54">
        <v>12</v>
      </c>
      <c r="K11" s="54">
        <v>16</v>
      </c>
      <c r="L11" s="280">
        <v>9</v>
      </c>
      <c r="M11" s="54">
        <v>17</v>
      </c>
      <c r="N11" s="54">
        <v>15</v>
      </c>
      <c r="O11" s="280">
        <v>9</v>
      </c>
      <c r="P11" s="55">
        <v>9</v>
      </c>
      <c r="Q11" s="179">
        <f t="shared" si="0"/>
        <v>6.25</v>
      </c>
    </row>
    <row r="12" spans="1:19" ht="13.5" customHeight="1" x14ac:dyDescent="0.2">
      <c r="A12" s="48" t="s">
        <v>125</v>
      </c>
      <c r="B12" s="54">
        <v>26</v>
      </c>
      <c r="C12" s="54">
        <v>37</v>
      </c>
      <c r="D12" s="54">
        <v>27</v>
      </c>
      <c r="E12" s="54">
        <v>21</v>
      </c>
      <c r="F12" s="54">
        <v>19</v>
      </c>
      <c r="G12" s="54">
        <v>27</v>
      </c>
      <c r="H12" s="279">
        <v>34</v>
      </c>
      <c r="I12" s="279">
        <v>24</v>
      </c>
      <c r="J12" s="54">
        <v>19</v>
      </c>
      <c r="K12" s="54">
        <v>14</v>
      </c>
      <c r="L12" s="54">
        <v>19</v>
      </c>
      <c r="M12" s="54">
        <v>20</v>
      </c>
      <c r="N12" s="54">
        <v>19</v>
      </c>
      <c r="O12" s="54">
        <v>20</v>
      </c>
      <c r="P12" s="279">
        <v>22</v>
      </c>
      <c r="Q12" s="179">
        <f t="shared" si="0"/>
        <v>15.277777777777779</v>
      </c>
    </row>
    <row r="13" spans="1:19" ht="13.5" customHeight="1" x14ac:dyDescent="0.2">
      <c r="A13" s="48" t="s">
        <v>126</v>
      </c>
      <c r="B13" s="54">
        <v>31</v>
      </c>
      <c r="C13" s="54">
        <v>35</v>
      </c>
      <c r="D13" s="54">
        <v>38</v>
      </c>
      <c r="E13" s="54">
        <v>27</v>
      </c>
      <c r="F13" s="54">
        <v>25</v>
      </c>
      <c r="G13" s="54">
        <v>25</v>
      </c>
      <c r="H13" s="54">
        <v>25</v>
      </c>
      <c r="I13" s="54">
        <v>23</v>
      </c>
      <c r="J13" s="279">
        <v>27</v>
      </c>
      <c r="K13" s="54">
        <v>17</v>
      </c>
      <c r="L13" s="279">
        <v>27</v>
      </c>
      <c r="M13" s="54">
        <v>15</v>
      </c>
      <c r="N13" s="279">
        <v>28</v>
      </c>
      <c r="O13" s="54">
        <v>15</v>
      </c>
      <c r="P13" s="54">
        <v>19</v>
      </c>
      <c r="Q13" s="179">
        <f t="shared" si="0"/>
        <v>13.194444444444445</v>
      </c>
    </row>
    <row r="14" spans="1:19" ht="13.5" customHeight="1" x14ac:dyDescent="0.2">
      <c r="A14" s="48" t="s">
        <v>127</v>
      </c>
      <c r="B14" s="54">
        <v>32</v>
      </c>
      <c r="C14" s="54">
        <v>34</v>
      </c>
      <c r="D14" s="279">
        <v>41</v>
      </c>
      <c r="E14" s="54">
        <v>26</v>
      </c>
      <c r="F14" s="54">
        <v>21</v>
      </c>
      <c r="G14" s="54">
        <v>24</v>
      </c>
      <c r="H14" s="54">
        <v>24</v>
      </c>
      <c r="I14" s="54">
        <v>14</v>
      </c>
      <c r="J14" s="54">
        <v>17</v>
      </c>
      <c r="K14" s="54">
        <v>16</v>
      </c>
      <c r="L14" s="54">
        <v>18</v>
      </c>
      <c r="M14" s="54">
        <v>16</v>
      </c>
      <c r="N14" s="54">
        <v>15</v>
      </c>
      <c r="O14" s="54">
        <v>12</v>
      </c>
      <c r="P14" s="54">
        <v>13</v>
      </c>
      <c r="Q14" s="179">
        <f t="shared" si="0"/>
        <v>9.0277777777777768</v>
      </c>
    </row>
    <row r="15" spans="1:19" ht="13.5" customHeight="1" x14ac:dyDescent="0.2">
      <c r="A15" s="48" t="s">
        <v>128</v>
      </c>
      <c r="B15" s="54">
        <v>31</v>
      </c>
      <c r="C15" s="279">
        <v>43</v>
      </c>
      <c r="D15" s="54">
        <v>19</v>
      </c>
      <c r="E15" s="279">
        <v>31</v>
      </c>
      <c r="F15" s="54">
        <v>30</v>
      </c>
      <c r="G15" s="54">
        <v>21</v>
      </c>
      <c r="H15" s="54">
        <v>15</v>
      </c>
      <c r="I15" s="54">
        <v>12</v>
      </c>
      <c r="J15" s="54">
        <v>20</v>
      </c>
      <c r="K15" s="54">
        <v>16</v>
      </c>
      <c r="L15" s="54">
        <v>17</v>
      </c>
      <c r="M15" s="54">
        <v>15</v>
      </c>
      <c r="N15" s="280">
        <v>9</v>
      </c>
      <c r="O15" s="54">
        <v>17</v>
      </c>
      <c r="P15" s="54">
        <v>13</v>
      </c>
      <c r="Q15" s="179">
        <f t="shared" si="0"/>
        <v>9.0277777777777768</v>
      </c>
    </row>
    <row r="16" spans="1:19" s="9" customFormat="1" ht="13.5" customHeight="1" x14ac:dyDescent="0.2">
      <c r="A16" s="230" t="s">
        <v>1124</v>
      </c>
      <c r="B16" s="55">
        <v>329</v>
      </c>
      <c r="C16" s="55">
        <v>381</v>
      </c>
      <c r="D16" s="55">
        <v>307</v>
      </c>
      <c r="E16" s="55">
        <v>296</v>
      </c>
      <c r="F16" s="55">
        <v>281</v>
      </c>
      <c r="G16" s="55">
        <v>287</v>
      </c>
      <c r="H16" s="55">
        <v>264</v>
      </c>
      <c r="I16" s="55">
        <v>198</v>
      </c>
      <c r="J16" s="55">
        <v>211</v>
      </c>
      <c r="K16" s="55">
        <v>196</v>
      </c>
      <c r="L16" s="55">
        <v>203</v>
      </c>
      <c r="M16" s="55">
        <v>209</v>
      </c>
      <c r="N16" s="55">
        <v>215</v>
      </c>
      <c r="O16" s="55">
        <f>SUM(O4:O15)</f>
        <v>193</v>
      </c>
      <c r="P16" s="55">
        <v>144</v>
      </c>
      <c r="Q16" s="896">
        <f t="shared" si="0"/>
        <v>100</v>
      </c>
    </row>
    <row r="17" spans="1:17" ht="13.5" customHeight="1" x14ac:dyDescent="0.2">
      <c r="A17" s="230" t="s">
        <v>423</v>
      </c>
      <c r="B17" s="55">
        <v>419</v>
      </c>
      <c r="C17" s="55">
        <v>478</v>
      </c>
      <c r="D17" s="55">
        <v>412</v>
      </c>
      <c r="E17" s="55">
        <v>392</v>
      </c>
      <c r="F17" s="55">
        <v>371</v>
      </c>
      <c r="G17" s="55">
        <v>360</v>
      </c>
      <c r="H17" s="55">
        <v>335</v>
      </c>
      <c r="I17" s="55">
        <v>264</v>
      </c>
      <c r="J17" s="55">
        <v>257</v>
      </c>
      <c r="K17" s="55">
        <v>230</v>
      </c>
      <c r="L17" s="55">
        <v>259</v>
      </c>
      <c r="M17" s="55">
        <v>258</v>
      </c>
      <c r="N17" s="55">
        <v>282</v>
      </c>
      <c r="O17" s="567">
        <v>242</v>
      </c>
      <c r="P17" s="567">
        <v>178</v>
      </c>
      <c r="Q17" s="549"/>
    </row>
    <row r="18" spans="1:17" ht="13.5" customHeight="1" x14ac:dyDescent="0.2">
      <c r="A18" s="230" t="s">
        <v>424</v>
      </c>
      <c r="B18" s="55">
        <v>1</v>
      </c>
      <c r="C18" s="55">
        <v>7</v>
      </c>
      <c r="D18" s="55">
        <v>1</v>
      </c>
      <c r="E18" s="55">
        <v>3</v>
      </c>
      <c r="F18" s="55">
        <v>2</v>
      </c>
      <c r="G18" s="55">
        <v>2</v>
      </c>
      <c r="H18" s="55">
        <v>1</v>
      </c>
      <c r="I18" s="55">
        <v>2</v>
      </c>
      <c r="J18" s="55">
        <v>6</v>
      </c>
      <c r="K18" s="55">
        <v>2</v>
      </c>
      <c r="L18" s="55">
        <v>2</v>
      </c>
      <c r="M18" s="55">
        <v>1</v>
      </c>
      <c r="N18" s="55">
        <v>4</v>
      </c>
      <c r="O18" s="55">
        <v>0</v>
      </c>
      <c r="P18" s="55">
        <v>1</v>
      </c>
      <c r="Q18" s="55"/>
    </row>
    <row r="19" spans="1:17" x14ac:dyDescent="0.2">
      <c r="A19" s="16" t="s">
        <v>1125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</row>
    <row r="20" spans="1:17" x14ac:dyDescent="0.2">
      <c r="A20" s="16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</row>
    <row r="21" spans="1:17" x14ac:dyDescent="0.2">
      <c r="A21" s="16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</row>
    <row r="22" spans="1:17" ht="15" x14ac:dyDescent="0.25">
      <c r="A22" s="4" t="s">
        <v>1903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</row>
    <row r="23" spans="1:17" x14ac:dyDescent="0.2">
      <c r="A23" s="16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</row>
    <row r="24" spans="1:17" s="26" customFormat="1" ht="24.75" customHeight="1" x14ac:dyDescent="0.2">
      <c r="A24" s="871" t="s">
        <v>379</v>
      </c>
      <c r="B24" s="871">
        <v>2006</v>
      </c>
      <c r="C24" s="871">
        <v>2007</v>
      </c>
      <c r="D24" s="871">
        <v>2008</v>
      </c>
      <c r="E24" s="871">
        <v>2018</v>
      </c>
      <c r="F24" s="871" t="s">
        <v>1110</v>
      </c>
      <c r="G24" s="871">
        <v>2019</v>
      </c>
      <c r="H24" s="871" t="s">
        <v>1110</v>
      </c>
      <c r="I24" s="871">
        <v>2020</v>
      </c>
      <c r="J24" s="871" t="s">
        <v>1110</v>
      </c>
    </row>
    <row r="25" spans="1:17" ht="13.5" customHeight="1" x14ac:dyDescent="0.2">
      <c r="A25" s="51" t="s">
        <v>117</v>
      </c>
      <c r="B25" s="53">
        <v>18</v>
      </c>
      <c r="C25" s="53">
        <v>28</v>
      </c>
      <c r="D25" s="53">
        <v>31</v>
      </c>
      <c r="E25" s="64">
        <v>19</v>
      </c>
      <c r="F25" s="549">
        <f t="shared" ref="F25:F37" si="1">E25/E$37*100</f>
        <v>6.7375886524822697</v>
      </c>
      <c r="G25" s="64">
        <v>19</v>
      </c>
      <c r="H25" s="549">
        <f t="shared" ref="H25:J37" si="2">G25/G$37*100</f>
        <v>7.8512396694214877</v>
      </c>
      <c r="I25" s="64">
        <v>21</v>
      </c>
      <c r="J25" s="549">
        <f t="shared" si="2"/>
        <v>11.797752808988763</v>
      </c>
      <c r="N25" s="1"/>
      <c r="O25" s="1"/>
      <c r="P25" s="1"/>
    </row>
    <row r="26" spans="1:17" ht="13.5" customHeight="1" x14ac:dyDescent="0.2">
      <c r="A26" s="48" t="s">
        <v>118</v>
      </c>
      <c r="B26" s="54">
        <v>26</v>
      </c>
      <c r="C26" s="280">
        <v>23</v>
      </c>
      <c r="D26" s="54">
        <v>20</v>
      </c>
      <c r="E26" s="64">
        <v>16</v>
      </c>
      <c r="F26" s="549">
        <f t="shared" si="1"/>
        <v>5.6737588652482271</v>
      </c>
      <c r="G26" s="64">
        <v>14</v>
      </c>
      <c r="H26" s="549">
        <f t="shared" si="2"/>
        <v>5.785123966942149</v>
      </c>
      <c r="I26" s="64">
        <v>20</v>
      </c>
      <c r="J26" s="549">
        <f t="shared" si="2"/>
        <v>11.235955056179774</v>
      </c>
      <c r="N26" s="1"/>
      <c r="O26" s="1"/>
      <c r="P26" s="1"/>
    </row>
    <row r="27" spans="1:17" ht="13.5" customHeight="1" x14ac:dyDescent="0.2">
      <c r="A27" s="48" t="s">
        <v>119</v>
      </c>
      <c r="B27" s="54">
        <v>36</v>
      </c>
      <c r="C27" s="54">
        <v>27</v>
      </c>
      <c r="D27" s="54">
        <v>29</v>
      </c>
      <c r="E27" s="64">
        <v>18</v>
      </c>
      <c r="F27" s="549">
        <f t="shared" si="1"/>
        <v>6.3829787234042552</v>
      </c>
      <c r="G27" s="64">
        <v>35</v>
      </c>
      <c r="H27" s="549">
        <f t="shared" si="2"/>
        <v>14.46280991735537</v>
      </c>
      <c r="I27" s="64">
        <v>5</v>
      </c>
      <c r="J27" s="549">
        <f t="shared" si="2"/>
        <v>2.8089887640449436</v>
      </c>
      <c r="N27" s="1"/>
      <c r="O27" s="1"/>
      <c r="P27" s="1"/>
    </row>
    <row r="28" spans="1:17" ht="13.5" customHeight="1" x14ac:dyDescent="0.2">
      <c r="A28" s="48" t="s">
        <v>120</v>
      </c>
      <c r="B28" s="279">
        <v>37</v>
      </c>
      <c r="C28" s="54">
        <v>32</v>
      </c>
      <c r="D28" s="54">
        <v>24</v>
      </c>
      <c r="E28" s="64">
        <v>26</v>
      </c>
      <c r="F28" s="549">
        <f t="shared" si="1"/>
        <v>9.2198581560283674</v>
      </c>
      <c r="G28" s="64">
        <v>24</v>
      </c>
      <c r="H28" s="549">
        <f t="shared" si="2"/>
        <v>9.9173553719008272</v>
      </c>
      <c r="I28" s="897">
        <v>4</v>
      </c>
      <c r="J28" s="549">
        <f t="shared" si="2"/>
        <v>2.2471910112359552</v>
      </c>
      <c r="N28" s="1"/>
      <c r="O28" s="1"/>
      <c r="P28" s="1"/>
    </row>
    <row r="29" spans="1:17" ht="13.5" customHeight="1" x14ac:dyDescent="0.2">
      <c r="A29" s="48" t="s">
        <v>121</v>
      </c>
      <c r="B29" s="54">
        <v>35</v>
      </c>
      <c r="C29" s="54">
        <v>33</v>
      </c>
      <c r="D29" s="54">
        <v>21</v>
      </c>
      <c r="E29" s="64">
        <v>37</v>
      </c>
      <c r="F29" s="549">
        <f t="shared" si="1"/>
        <v>13.120567375886525</v>
      </c>
      <c r="G29" s="64">
        <v>16</v>
      </c>
      <c r="H29" s="549">
        <f t="shared" si="2"/>
        <v>6.6115702479338845</v>
      </c>
      <c r="I29" s="64">
        <v>13</v>
      </c>
      <c r="J29" s="549">
        <f t="shared" si="2"/>
        <v>7.3033707865168536</v>
      </c>
      <c r="N29" s="1"/>
      <c r="O29" s="1"/>
      <c r="P29" s="1"/>
    </row>
    <row r="30" spans="1:17" ht="13.5" customHeight="1" x14ac:dyDescent="0.2">
      <c r="A30" s="48" t="s">
        <v>122</v>
      </c>
      <c r="B30" s="54">
        <v>17</v>
      </c>
      <c r="C30" s="54">
        <v>29</v>
      </c>
      <c r="D30" s="54">
        <v>17</v>
      </c>
      <c r="E30" s="64">
        <v>25</v>
      </c>
      <c r="F30" s="549">
        <f t="shared" si="1"/>
        <v>8.8652482269503547</v>
      </c>
      <c r="G30" s="64">
        <v>25</v>
      </c>
      <c r="H30" s="549">
        <f t="shared" si="2"/>
        <v>10.330578512396695</v>
      </c>
      <c r="I30" s="64">
        <v>10</v>
      </c>
      <c r="J30" s="549">
        <f t="shared" si="2"/>
        <v>5.6179775280898872</v>
      </c>
      <c r="N30" s="1"/>
      <c r="O30" s="1"/>
      <c r="P30" s="1"/>
    </row>
    <row r="31" spans="1:17" ht="13.5" customHeight="1" x14ac:dyDescent="0.2">
      <c r="A31" s="48" t="s">
        <v>123</v>
      </c>
      <c r="B31" s="54">
        <v>26</v>
      </c>
      <c r="C31" s="54">
        <v>37</v>
      </c>
      <c r="D31" s="54">
        <v>26</v>
      </c>
      <c r="E31" s="64">
        <v>29</v>
      </c>
      <c r="F31" s="549">
        <f t="shared" si="1"/>
        <v>10.283687943262411</v>
      </c>
      <c r="G31" s="64">
        <v>24</v>
      </c>
      <c r="H31" s="549">
        <f t="shared" si="2"/>
        <v>9.9173553719008272</v>
      </c>
      <c r="I31" s="64">
        <v>13</v>
      </c>
      <c r="J31" s="549">
        <f t="shared" si="2"/>
        <v>7.3033707865168536</v>
      </c>
      <c r="N31" s="1"/>
      <c r="O31" s="1"/>
      <c r="P31" s="1"/>
    </row>
    <row r="32" spans="1:17" ht="13.5" customHeight="1" x14ac:dyDescent="0.2">
      <c r="A32" s="48" t="s">
        <v>124</v>
      </c>
      <c r="B32" s="280">
        <v>14</v>
      </c>
      <c r="C32" s="54">
        <v>23</v>
      </c>
      <c r="D32" s="280">
        <v>14</v>
      </c>
      <c r="E32" s="64">
        <v>20</v>
      </c>
      <c r="F32" s="549">
        <f t="shared" si="1"/>
        <v>7.0921985815602842</v>
      </c>
      <c r="G32" s="64">
        <v>13</v>
      </c>
      <c r="H32" s="549">
        <f t="shared" si="2"/>
        <v>5.3719008264462813</v>
      </c>
      <c r="I32" s="64">
        <v>10</v>
      </c>
      <c r="J32" s="549">
        <f t="shared" si="2"/>
        <v>5.6179775280898872</v>
      </c>
      <c r="N32" s="1"/>
      <c r="O32" s="1"/>
      <c r="P32" s="1"/>
    </row>
    <row r="33" spans="1:16" ht="13.5" customHeight="1" x14ac:dyDescent="0.2">
      <c r="A33" s="48" t="s">
        <v>125</v>
      </c>
      <c r="B33" s="54">
        <v>26</v>
      </c>
      <c r="C33" s="54">
        <v>37</v>
      </c>
      <c r="D33" s="54">
        <v>27</v>
      </c>
      <c r="E33" s="64">
        <v>28</v>
      </c>
      <c r="F33" s="549">
        <f t="shared" si="1"/>
        <v>9.9290780141843982</v>
      </c>
      <c r="G33" s="64">
        <v>21</v>
      </c>
      <c r="H33" s="549">
        <f t="shared" si="2"/>
        <v>8.677685950413224</v>
      </c>
      <c r="I33" s="898">
        <v>25</v>
      </c>
      <c r="J33" s="549">
        <f t="shared" si="2"/>
        <v>14.04494382022472</v>
      </c>
      <c r="N33" s="1"/>
      <c r="O33" s="1"/>
      <c r="P33" s="1"/>
    </row>
    <row r="34" spans="1:16" ht="13.5" customHeight="1" x14ac:dyDescent="0.2">
      <c r="A34" s="48" t="s">
        <v>126</v>
      </c>
      <c r="B34" s="54">
        <v>31</v>
      </c>
      <c r="C34" s="54">
        <v>35</v>
      </c>
      <c r="D34" s="54">
        <v>38</v>
      </c>
      <c r="E34" s="64">
        <v>32</v>
      </c>
      <c r="F34" s="549">
        <f t="shared" si="1"/>
        <v>11.347517730496454</v>
      </c>
      <c r="G34" s="64">
        <v>20</v>
      </c>
      <c r="H34" s="549">
        <f t="shared" si="2"/>
        <v>8.2644628099173563</v>
      </c>
      <c r="I34" s="64">
        <v>23</v>
      </c>
      <c r="J34" s="549">
        <f t="shared" si="2"/>
        <v>12.921348314606742</v>
      </c>
      <c r="N34" s="1"/>
      <c r="O34" s="1"/>
      <c r="P34" s="1"/>
    </row>
    <row r="35" spans="1:16" ht="13.5" customHeight="1" x14ac:dyDescent="0.2">
      <c r="A35" s="48" t="s">
        <v>127</v>
      </c>
      <c r="B35" s="54">
        <v>32</v>
      </c>
      <c r="C35" s="54">
        <v>34</v>
      </c>
      <c r="D35" s="279">
        <v>41</v>
      </c>
      <c r="E35" s="64">
        <v>19</v>
      </c>
      <c r="F35" s="549">
        <f t="shared" si="1"/>
        <v>6.7375886524822697</v>
      </c>
      <c r="G35" s="64">
        <v>13</v>
      </c>
      <c r="H35" s="549">
        <f t="shared" si="2"/>
        <v>5.3719008264462813</v>
      </c>
      <c r="I35" s="64">
        <v>18</v>
      </c>
      <c r="J35" s="549">
        <f t="shared" si="2"/>
        <v>10.112359550561797</v>
      </c>
      <c r="N35" s="1"/>
      <c r="O35" s="1"/>
      <c r="P35" s="1"/>
    </row>
    <row r="36" spans="1:16" ht="13.5" customHeight="1" x14ac:dyDescent="0.2">
      <c r="A36" s="48" t="s">
        <v>128</v>
      </c>
      <c r="B36" s="54">
        <v>31</v>
      </c>
      <c r="C36" s="279">
        <v>43</v>
      </c>
      <c r="D36" s="54">
        <v>19</v>
      </c>
      <c r="E36" s="64">
        <v>13</v>
      </c>
      <c r="F36" s="549">
        <f t="shared" si="1"/>
        <v>4.6099290780141837</v>
      </c>
      <c r="G36" s="64">
        <v>18</v>
      </c>
      <c r="H36" s="549">
        <f t="shared" si="2"/>
        <v>7.4380165289256199</v>
      </c>
      <c r="I36" s="64">
        <v>16</v>
      </c>
      <c r="J36" s="549">
        <f t="shared" si="2"/>
        <v>8.9887640449438209</v>
      </c>
      <c r="N36" s="1"/>
      <c r="O36" s="1"/>
      <c r="P36" s="1"/>
    </row>
    <row r="37" spans="1:16" s="9" customFormat="1" ht="13.5" customHeight="1" x14ac:dyDescent="0.2">
      <c r="A37" s="230" t="s">
        <v>423</v>
      </c>
      <c r="B37" s="55">
        <v>419</v>
      </c>
      <c r="C37" s="55">
        <v>478</v>
      </c>
      <c r="D37" s="55">
        <v>412</v>
      </c>
      <c r="E37" s="65">
        <v>282</v>
      </c>
      <c r="F37" s="550">
        <f t="shared" si="1"/>
        <v>100</v>
      </c>
      <c r="G37" s="65">
        <v>242</v>
      </c>
      <c r="H37" s="550">
        <f>G37/G$37*100</f>
        <v>100</v>
      </c>
      <c r="I37" s="65">
        <v>178</v>
      </c>
      <c r="J37" s="550">
        <f t="shared" si="2"/>
        <v>100</v>
      </c>
    </row>
    <row r="38" spans="1:16" x14ac:dyDescent="0.2">
      <c r="A38" s="16" t="s">
        <v>517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</row>
    <row r="39" spans="1:16" s="9" customFormat="1" ht="13.5" customHeight="1" x14ac:dyDescent="0.2">
      <c r="A39" s="270"/>
      <c r="B39" s="318"/>
      <c r="C39" s="318"/>
      <c r="D39" s="318"/>
      <c r="E39" s="318"/>
      <c r="F39" s="567"/>
      <c r="G39" s="899"/>
    </row>
    <row r="40" spans="1:16" s="9" customFormat="1" ht="13.5" customHeight="1" x14ac:dyDescent="0.2">
      <c r="A40" s="270"/>
      <c r="B40" s="318"/>
      <c r="C40" s="318"/>
      <c r="D40" s="318"/>
      <c r="E40" s="318"/>
      <c r="F40" s="567"/>
      <c r="G40" s="899"/>
    </row>
    <row r="41" spans="1:16" s="9" customFormat="1" ht="13.5" customHeight="1" x14ac:dyDescent="0.2">
      <c r="A41" s="270"/>
      <c r="B41" s="318"/>
      <c r="C41" s="318"/>
      <c r="D41" s="318"/>
      <c r="E41" s="318"/>
      <c r="F41" s="567"/>
      <c r="G41" s="899"/>
    </row>
    <row r="42" spans="1:16" s="9" customFormat="1" ht="13.5" customHeight="1" x14ac:dyDescent="0.2">
      <c r="A42" s="270"/>
      <c r="B42" s="318"/>
      <c r="C42" s="318"/>
      <c r="D42" s="318"/>
      <c r="E42" s="318"/>
      <c r="F42" s="567"/>
      <c r="G42" s="899"/>
    </row>
    <row r="43" spans="1:16" s="9" customFormat="1" ht="13.5" customHeight="1" x14ac:dyDescent="0.2">
      <c r="A43" s="270"/>
      <c r="B43" s="318"/>
      <c r="C43" s="318"/>
      <c r="D43" s="318"/>
      <c r="E43" s="318"/>
      <c r="F43" s="567"/>
      <c r="G43" s="899"/>
    </row>
    <row r="44" spans="1:16" s="9" customFormat="1" ht="13.5" customHeight="1" x14ac:dyDescent="0.2">
      <c r="A44" s="270"/>
      <c r="B44" s="318"/>
      <c r="C44" s="318"/>
      <c r="D44" s="318"/>
      <c r="E44" s="318"/>
      <c r="F44" s="567"/>
      <c r="G44" s="899"/>
    </row>
    <row r="45" spans="1:16" s="9" customFormat="1" ht="13.5" customHeight="1" x14ac:dyDescent="0.2">
      <c r="A45" s="270"/>
      <c r="B45" s="318"/>
      <c r="C45" s="318"/>
      <c r="D45" s="318"/>
      <c r="E45" s="318"/>
      <c r="F45" s="567"/>
      <c r="G45" s="899"/>
    </row>
    <row r="46" spans="1:16" s="9" customFormat="1" ht="13.5" customHeight="1" x14ac:dyDescent="0.2">
      <c r="A46" s="270"/>
      <c r="B46" s="318"/>
      <c r="C46" s="318"/>
      <c r="D46" s="318"/>
      <c r="E46" s="318"/>
      <c r="F46" s="567"/>
      <c r="G46" s="899"/>
    </row>
    <row r="47" spans="1:16" s="9" customFormat="1" ht="13.5" customHeight="1" x14ac:dyDescent="0.2">
      <c r="A47" s="270"/>
      <c r="B47" s="318"/>
      <c r="C47" s="318"/>
      <c r="D47" s="318"/>
      <c r="E47" s="318"/>
      <c r="F47" s="567"/>
      <c r="G47" s="899"/>
    </row>
    <row r="48" spans="1:16" s="9" customFormat="1" ht="13.5" customHeight="1" x14ac:dyDescent="0.2">
      <c r="A48" s="270"/>
      <c r="B48" s="318"/>
      <c r="C48" s="318"/>
      <c r="D48" s="318"/>
      <c r="E48" s="318"/>
      <c r="F48" s="567"/>
      <c r="G48" s="899"/>
    </row>
    <row r="49" spans="1:16368" s="9" customFormat="1" ht="13.5" customHeight="1" x14ac:dyDescent="0.2">
      <c r="A49" s="270"/>
      <c r="B49" s="318"/>
      <c r="C49" s="318"/>
      <c r="D49" s="318"/>
      <c r="E49" s="318"/>
      <c r="F49" s="567"/>
      <c r="G49" s="899"/>
    </row>
    <row r="50" spans="1:16368" s="9" customFormat="1" ht="13.5" customHeight="1" x14ac:dyDescent="0.2">
      <c r="A50" s="270"/>
      <c r="B50" s="318"/>
      <c r="C50" s="318"/>
      <c r="D50" s="318"/>
      <c r="E50" s="318"/>
      <c r="F50" s="567"/>
      <c r="G50" s="899"/>
    </row>
    <row r="51" spans="1:16368" s="9" customFormat="1" ht="13.5" customHeight="1" x14ac:dyDescent="0.2">
      <c r="A51" s="270"/>
      <c r="B51" s="318"/>
      <c r="C51" s="318"/>
      <c r="D51" s="318"/>
      <c r="E51" s="318"/>
      <c r="F51" s="567"/>
      <c r="G51" s="899"/>
    </row>
    <row r="52" spans="1:16368" s="9" customFormat="1" ht="13.5" customHeight="1" x14ac:dyDescent="0.2">
      <c r="A52" s="270"/>
      <c r="B52" s="318"/>
      <c r="C52" s="318"/>
      <c r="D52" s="318"/>
      <c r="E52" s="318"/>
      <c r="F52" s="567"/>
      <c r="G52" s="899"/>
    </row>
    <row r="53" spans="1:16368" s="9" customFormat="1" ht="13.5" customHeight="1" x14ac:dyDescent="0.2">
      <c r="A53" s="270"/>
      <c r="B53" s="318"/>
      <c r="C53" s="318"/>
      <c r="D53" s="318"/>
      <c r="E53" s="318"/>
      <c r="F53" s="567"/>
      <c r="G53" s="899"/>
    </row>
    <row r="54" spans="1:16368" s="9" customFormat="1" ht="13.5" customHeight="1" x14ac:dyDescent="0.2">
      <c r="A54" s="270"/>
      <c r="B54" s="318"/>
      <c r="C54" s="318"/>
      <c r="D54" s="318"/>
      <c r="E54" s="318"/>
      <c r="F54" s="567"/>
      <c r="G54" s="899"/>
    </row>
    <row r="55" spans="1:16368" s="9" customFormat="1" ht="13.5" customHeight="1" x14ac:dyDescent="0.2">
      <c r="A55" s="270"/>
      <c r="B55" s="318"/>
      <c r="C55" s="318"/>
      <c r="D55" s="318"/>
      <c r="E55" s="318"/>
      <c r="F55" s="567"/>
      <c r="G55" s="899"/>
    </row>
    <row r="56" spans="1:16368" s="9" customFormat="1" ht="13.5" customHeight="1" x14ac:dyDescent="0.2">
      <c r="A56" s="270"/>
      <c r="B56" s="318"/>
      <c r="C56" s="318"/>
      <c r="D56" s="318"/>
      <c r="E56" s="318"/>
      <c r="F56" s="567"/>
      <c r="G56" s="899"/>
    </row>
    <row r="57" spans="1:16368" x14ac:dyDescent="0.2">
      <c r="A57" s="16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</row>
    <row r="58" spans="1:16368" s="16" customFormat="1" x14ac:dyDescent="0.2">
      <c r="N58" s="41"/>
      <c r="O58" s="41"/>
      <c r="P58" s="41"/>
    </row>
    <row r="59" spans="1:16368" x14ac:dyDescent="0.2">
      <c r="A59" s="230" t="s">
        <v>1124</v>
      </c>
      <c r="B59" s="55">
        <v>329</v>
      </c>
      <c r="C59" s="55">
        <v>381</v>
      </c>
      <c r="D59" s="55">
        <v>307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>
        <f>(O16-N16)/N16*100</f>
        <v>-10.232558139534884</v>
      </c>
      <c r="P59" s="318"/>
    </row>
    <row r="60" spans="1:16368" x14ac:dyDescent="0.2">
      <c r="A60" s="230" t="s">
        <v>423</v>
      </c>
      <c r="B60" s="55">
        <v>419</v>
      </c>
      <c r="C60" s="55">
        <v>478</v>
      </c>
      <c r="D60" s="55">
        <v>412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>
        <f>(O17-N17)/N17*100</f>
        <v>-14.184397163120568</v>
      </c>
      <c r="P60" s="318"/>
    </row>
    <row r="61" spans="1:16368" x14ac:dyDescent="0.2">
      <c r="A61" s="230" t="s">
        <v>424</v>
      </c>
      <c r="B61" s="55">
        <v>1</v>
      </c>
      <c r="C61" s="55">
        <v>7</v>
      </c>
      <c r="D61" s="55">
        <v>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>
        <f>(O18-N18)/N18*100</f>
        <v>-100</v>
      </c>
      <c r="P61" s="318"/>
    </row>
    <row r="62" spans="1:16368" s="293" customFormat="1" x14ac:dyDescent="0.2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315"/>
      <c r="O62" s="315"/>
      <c r="P62" s="315"/>
      <c r="Q62" s="195"/>
      <c r="R62" s="195"/>
      <c r="S62" s="195"/>
      <c r="T62" s="195"/>
      <c r="U62" s="195"/>
      <c r="V62" s="195"/>
      <c r="W62" s="195"/>
      <c r="X62" s="195"/>
      <c r="Y62" s="195"/>
      <c r="Z62" s="31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31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31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31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31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31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31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31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31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31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31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31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31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31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31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31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315"/>
      <c r="IQ62" s="195"/>
      <c r="IR62" s="195"/>
      <c r="IS62" s="195"/>
      <c r="IT62" s="195"/>
      <c r="IU62" s="195"/>
      <c r="IV62" s="195"/>
      <c r="IW62" s="195"/>
      <c r="IX62" s="195"/>
      <c r="IY62" s="195"/>
      <c r="IZ62" s="195"/>
      <c r="JA62" s="195"/>
      <c r="JB62" s="195"/>
      <c r="JC62" s="195"/>
      <c r="JD62" s="315"/>
      <c r="JE62" s="195"/>
      <c r="JF62" s="195"/>
      <c r="JG62" s="195"/>
      <c r="JH62" s="195"/>
      <c r="JI62" s="195"/>
      <c r="JJ62" s="195"/>
      <c r="JK62" s="195"/>
      <c r="JL62" s="195"/>
      <c r="JM62" s="195"/>
      <c r="JN62" s="195"/>
      <c r="JO62" s="195"/>
      <c r="JP62" s="195"/>
      <c r="JQ62" s="195"/>
      <c r="JR62" s="315"/>
      <c r="JS62" s="195"/>
      <c r="JT62" s="195"/>
      <c r="JU62" s="195"/>
      <c r="JV62" s="195"/>
      <c r="JW62" s="195"/>
      <c r="JX62" s="195"/>
      <c r="JY62" s="195"/>
      <c r="JZ62" s="195"/>
      <c r="KA62" s="195"/>
      <c r="KB62" s="195"/>
      <c r="KC62" s="195"/>
      <c r="KD62" s="195"/>
      <c r="KE62" s="195"/>
      <c r="KF62" s="315"/>
      <c r="KG62" s="195"/>
      <c r="KH62" s="195"/>
      <c r="KI62" s="195"/>
      <c r="KJ62" s="195"/>
      <c r="KK62" s="195"/>
      <c r="KL62" s="195"/>
      <c r="KM62" s="195"/>
      <c r="KN62" s="195"/>
      <c r="KO62" s="195"/>
      <c r="KP62" s="195"/>
      <c r="KQ62" s="195"/>
      <c r="KR62" s="195"/>
      <c r="KS62" s="195"/>
      <c r="KT62" s="315"/>
      <c r="KU62" s="195"/>
      <c r="KV62" s="195"/>
      <c r="KW62" s="195"/>
      <c r="KX62" s="195"/>
      <c r="KY62" s="195"/>
      <c r="KZ62" s="195"/>
      <c r="LA62" s="195"/>
      <c r="LB62" s="195"/>
      <c r="LC62" s="195"/>
      <c r="LD62" s="195"/>
      <c r="LE62" s="195"/>
      <c r="LF62" s="195"/>
      <c r="LG62" s="195"/>
      <c r="LH62" s="315"/>
      <c r="LI62" s="195"/>
      <c r="LJ62" s="195"/>
      <c r="LK62" s="195"/>
      <c r="LL62" s="195"/>
      <c r="LM62" s="195"/>
      <c r="LN62" s="195"/>
      <c r="LO62" s="195"/>
      <c r="LP62" s="195"/>
      <c r="LQ62" s="195"/>
      <c r="LR62" s="195"/>
      <c r="LS62" s="195"/>
      <c r="LT62" s="195"/>
      <c r="LU62" s="195"/>
      <c r="LV62" s="315"/>
      <c r="LW62" s="195"/>
      <c r="LX62" s="195"/>
      <c r="LY62" s="195"/>
      <c r="LZ62" s="195"/>
      <c r="MA62" s="195"/>
      <c r="MB62" s="195"/>
      <c r="MC62" s="195"/>
      <c r="MD62" s="195"/>
      <c r="ME62" s="195"/>
      <c r="MF62" s="195"/>
      <c r="MG62" s="195"/>
      <c r="MH62" s="195"/>
      <c r="MI62" s="195"/>
      <c r="MJ62" s="315"/>
      <c r="MK62" s="195"/>
      <c r="ML62" s="195"/>
      <c r="MM62" s="195"/>
      <c r="MN62" s="195"/>
      <c r="MO62" s="195"/>
      <c r="MP62" s="195"/>
      <c r="MQ62" s="195"/>
      <c r="MR62" s="195"/>
      <c r="MS62" s="195"/>
      <c r="MT62" s="195"/>
      <c r="MU62" s="195"/>
      <c r="MV62" s="195"/>
      <c r="MW62" s="195"/>
      <c r="MX62" s="315"/>
      <c r="MY62" s="195"/>
      <c r="MZ62" s="195"/>
      <c r="NA62" s="195"/>
      <c r="NB62" s="195"/>
      <c r="NC62" s="195"/>
      <c r="ND62" s="195"/>
      <c r="NE62" s="195"/>
      <c r="NF62" s="195"/>
      <c r="NG62" s="195"/>
      <c r="NH62" s="195"/>
      <c r="NI62" s="195"/>
      <c r="NJ62" s="195"/>
      <c r="NK62" s="195"/>
      <c r="NL62" s="315"/>
      <c r="NM62" s="195"/>
      <c r="NN62" s="195"/>
      <c r="NO62" s="195"/>
      <c r="NP62" s="195"/>
      <c r="NQ62" s="195"/>
      <c r="NR62" s="195"/>
      <c r="NS62" s="195"/>
      <c r="NT62" s="195"/>
      <c r="NU62" s="195"/>
      <c r="NV62" s="195"/>
      <c r="NW62" s="195"/>
      <c r="NX62" s="195"/>
      <c r="NY62" s="195"/>
      <c r="NZ62" s="315"/>
      <c r="OA62" s="195"/>
      <c r="OB62" s="195"/>
      <c r="OC62" s="195"/>
      <c r="OD62" s="195"/>
      <c r="OE62" s="195"/>
      <c r="OF62" s="195"/>
      <c r="OG62" s="195"/>
      <c r="OH62" s="195"/>
      <c r="OI62" s="195"/>
      <c r="OJ62" s="195"/>
      <c r="OK62" s="195"/>
      <c r="OL62" s="195"/>
      <c r="OM62" s="195"/>
      <c r="ON62" s="315"/>
      <c r="OO62" s="195"/>
      <c r="OP62" s="195"/>
      <c r="OQ62" s="195"/>
      <c r="OR62" s="195"/>
      <c r="OS62" s="195"/>
      <c r="OT62" s="195"/>
      <c r="OU62" s="195"/>
      <c r="OV62" s="195"/>
      <c r="OW62" s="195"/>
      <c r="OX62" s="195"/>
      <c r="OY62" s="195"/>
      <c r="OZ62" s="195"/>
      <c r="PA62" s="195"/>
      <c r="PB62" s="315"/>
      <c r="PC62" s="195"/>
      <c r="PD62" s="195"/>
      <c r="PE62" s="195"/>
      <c r="PF62" s="195"/>
      <c r="PG62" s="195"/>
      <c r="PH62" s="195"/>
      <c r="PI62" s="195"/>
      <c r="PJ62" s="195"/>
      <c r="PK62" s="195"/>
      <c r="PL62" s="195"/>
      <c r="PM62" s="195"/>
      <c r="PN62" s="195"/>
      <c r="PO62" s="195"/>
      <c r="PP62" s="315"/>
      <c r="PQ62" s="195"/>
      <c r="PR62" s="195"/>
      <c r="PS62" s="195"/>
      <c r="PT62" s="195"/>
      <c r="PU62" s="195"/>
      <c r="PV62" s="195"/>
      <c r="PW62" s="195"/>
      <c r="PX62" s="195"/>
      <c r="PY62" s="195"/>
      <c r="PZ62" s="195"/>
      <c r="QA62" s="195"/>
      <c r="QB62" s="195"/>
      <c r="QC62" s="195"/>
      <c r="QD62" s="315"/>
      <c r="QE62" s="195"/>
      <c r="QF62" s="195"/>
      <c r="QG62" s="195"/>
      <c r="QH62" s="195"/>
      <c r="QI62" s="195"/>
      <c r="QJ62" s="195"/>
      <c r="QK62" s="195"/>
      <c r="QL62" s="195"/>
      <c r="QM62" s="195"/>
      <c r="QN62" s="195"/>
      <c r="QO62" s="195"/>
      <c r="QP62" s="195"/>
      <c r="QQ62" s="195"/>
      <c r="QR62" s="315"/>
      <c r="QS62" s="195"/>
      <c r="QT62" s="195"/>
      <c r="QU62" s="195"/>
      <c r="QV62" s="195"/>
      <c r="QW62" s="195"/>
      <c r="QX62" s="195"/>
      <c r="QY62" s="195"/>
      <c r="QZ62" s="195"/>
      <c r="RA62" s="195"/>
      <c r="RB62" s="195"/>
      <c r="RC62" s="195"/>
      <c r="RD62" s="195"/>
      <c r="RE62" s="195"/>
      <c r="RF62" s="315"/>
      <c r="RG62" s="195"/>
      <c r="RH62" s="195"/>
      <c r="RI62" s="195"/>
      <c r="RJ62" s="195"/>
      <c r="RK62" s="195"/>
      <c r="RL62" s="195"/>
      <c r="RM62" s="195"/>
      <c r="RN62" s="195"/>
      <c r="RO62" s="195"/>
      <c r="RP62" s="195"/>
      <c r="RQ62" s="195"/>
      <c r="RR62" s="195"/>
      <c r="RS62" s="195"/>
      <c r="RT62" s="315"/>
      <c r="RU62" s="195"/>
      <c r="RV62" s="195"/>
      <c r="RW62" s="195"/>
      <c r="RX62" s="195"/>
      <c r="RY62" s="195"/>
      <c r="RZ62" s="195"/>
      <c r="SA62" s="195"/>
      <c r="SB62" s="195"/>
      <c r="SC62" s="195"/>
      <c r="SD62" s="195"/>
      <c r="SE62" s="195"/>
      <c r="SF62" s="195"/>
      <c r="SG62" s="195"/>
      <c r="SH62" s="315"/>
      <c r="SI62" s="195"/>
      <c r="SJ62" s="195"/>
      <c r="SK62" s="195"/>
      <c r="SL62" s="195"/>
      <c r="SM62" s="195"/>
      <c r="SN62" s="195"/>
      <c r="SO62" s="195"/>
      <c r="SP62" s="195"/>
      <c r="SQ62" s="195"/>
      <c r="SR62" s="195"/>
      <c r="SS62" s="195"/>
      <c r="ST62" s="195"/>
      <c r="SU62" s="195"/>
      <c r="SV62" s="315"/>
      <c r="SW62" s="195"/>
      <c r="SX62" s="195"/>
      <c r="SY62" s="195"/>
      <c r="SZ62" s="195"/>
      <c r="TA62" s="195"/>
      <c r="TB62" s="195"/>
      <c r="TC62" s="195"/>
      <c r="TD62" s="195"/>
      <c r="TE62" s="195"/>
      <c r="TF62" s="195"/>
      <c r="TG62" s="195"/>
      <c r="TH62" s="195"/>
      <c r="TI62" s="195"/>
      <c r="TJ62" s="315"/>
      <c r="TK62" s="195"/>
      <c r="TL62" s="195"/>
      <c r="TM62" s="195"/>
      <c r="TN62" s="195"/>
      <c r="TO62" s="195"/>
      <c r="TP62" s="195"/>
      <c r="TQ62" s="195"/>
      <c r="TR62" s="195"/>
      <c r="TS62" s="195"/>
      <c r="TT62" s="195"/>
      <c r="TU62" s="195"/>
      <c r="TV62" s="195"/>
      <c r="TW62" s="195"/>
      <c r="TX62" s="315"/>
      <c r="TY62" s="195"/>
      <c r="TZ62" s="195"/>
      <c r="UA62" s="195"/>
      <c r="UB62" s="195"/>
      <c r="UC62" s="195"/>
      <c r="UD62" s="195"/>
      <c r="UE62" s="195"/>
      <c r="UF62" s="195"/>
      <c r="UG62" s="195"/>
      <c r="UH62" s="195"/>
      <c r="UI62" s="195"/>
      <c r="UJ62" s="195"/>
      <c r="UK62" s="195"/>
      <c r="UL62" s="315"/>
      <c r="UM62" s="195"/>
      <c r="UN62" s="195"/>
      <c r="UO62" s="195"/>
      <c r="UP62" s="195"/>
      <c r="UQ62" s="195"/>
      <c r="UR62" s="195"/>
      <c r="US62" s="195"/>
      <c r="UT62" s="195"/>
      <c r="UU62" s="195"/>
      <c r="UV62" s="195"/>
      <c r="UW62" s="195"/>
      <c r="UX62" s="195"/>
      <c r="UY62" s="195"/>
      <c r="UZ62" s="315"/>
      <c r="VA62" s="195"/>
      <c r="VB62" s="195"/>
      <c r="VC62" s="195"/>
      <c r="VD62" s="195"/>
      <c r="VE62" s="195"/>
      <c r="VF62" s="195"/>
      <c r="VG62" s="195"/>
      <c r="VH62" s="195"/>
      <c r="VI62" s="195"/>
      <c r="VJ62" s="195"/>
      <c r="VK62" s="195"/>
      <c r="VL62" s="195"/>
      <c r="VM62" s="195"/>
      <c r="VN62" s="315"/>
      <c r="VO62" s="195"/>
      <c r="VP62" s="195"/>
      <c r="VQ62" s="195"/>
      <c r="VR62" s="195"/>
      <c r="VS62" s="195"/>
      <c r="VT62" s="195"/>
      <c r="VU62" s="195"/>
      <c r="VV62" s="195"/>
      <c r="VW62" s="195"/>
      <c r="VX62" s="195"/>
      <c r="VY62" s="195"/>
      <c r="VZ62" s="195"/>
      <c r="WA62" s="195"/>
      <c r="WB62" s="315"/>
      <c r="WC62" s="195"/>
      <c r="WD62" s="195"/>
      <c r="WE62" s="195"/>
      <c r="WF62" s="195"/>
      <c r="WG62" s="195"/>
      <c r="WH62" s="195"/>
      <c r="WI62" s="195"/>
      <c r="WJ62" s="195"/>
      <c r="WK62" s="195"/>
      <c r="WL62" s="195"/>
      <c r="WM62" s="195"/>
      <c r="WN62" s="195"/>
      <c r="WO62" s="195"/>
      <c r="WP62" s="315"/>
      <c r="WQ62" s="195"/>
      <c r="WR62" s="195"/>
      <c r="WS62" s="195"/>
      <c r="WT62" s="195"/>
      <c r="WU62" s="195"/>
      <c r="WV62" s="195"/>
      <c r="WW62" s="195"/>
      <c r="WX62" s="195"/>
      <c r="WY62" s="195"/>
      <c r="WZ62" s="195"/>
      <c r="XA62" s="195"/>
      <c r="XB62" s="195"/>
      <c r="XC62" s="195"/>
      <c r="XD62" s="315"/>
      <c r="XE62" s="195"/>
      <c r="XF62" s="195"/>
      <c r="XG62" s="195"/>
      <c r="XH62" s="195"/>
      <c r="XI62" s="195"/>
      <c r="XJ62" s="195"/>
      <c r="XK62" s="195"/>
      <c r="XL62" s="195"/>
      <c r="XM62" s="195"/>
      <c r="XN62" s="195"/>
      <c r="XO62" s="195"/>
      <c r="XP62" s="195"/>
      <c r="XQ62" s="195"/>
      <c r="XR62" s="315"/>
      <c r="XS62" s="195"/>
      <c r="XT62" s="195"/>
      <c r="XU62" s="195"/>
      <c r="XV62" s="195"/>
      <c r="XW62" s="195"/>
      <c r="XX62" s="195"/>
      <c r="XY62" s="195"/>
      <c r="XZ62" s="195"/>
      <c r="YA62" s="195"/>
      <c r="YB62" s="195"/>
      <c r="YC62" s="195"/>
      <c r="YD62" s="195"/>
      <c r="YE62" s="195"/>
      <c r="YF62" s="315"/>
      <c r="YG62" s="195"/>
      <c r="YH62" s="195"/>
      <c r="YI62" s="195"/>
      <c r="YJ62" s="195"/>
      <c r="YK62" s="195"/>
      <c r="YL62" s="195"/>
      <c r="YM62" s="195"/>
      <c r="YN62" s="195"/>
      <c r="YO62" s="195"/>
      <c r="YP62" s="195"/>
      <c r="YQ62" s="195"/>
      <c r="YR62" s="195"/>
      <c r="YS62" s="195"/>
      <c r="YT62" s="315"/>
      <c r="YU62" s="195"/>
      <c r="YV62" s="195"/>
      <c r="YW62" s="195"/>
      <c r="YX62" s="195"/>
      <c r="YY62" s="195"/>
      <c r="YZ62" s="195"/>
      <c r="ZA62" s="195"/>
      <c r="ZB62" s="195"/>
      <c r="ZC62" s="195"/>
      <c r="ZD62" s="195"/>
      <c r="ZE62" s="195"/>
      <c r="ZF62" s="195"/>
      <c r="ZG62" s="195"/>
      <c r="ZH62" s="315"/>
      <c r="ZI62" s="195"/>
      <c r="ZJ62" s="195"/>
      <c r="ZK62" s="195"/>
      <c r="ZL62" s="195"/>
      <c r="ZM62" s="195"/>
      <c r="ZN62" s="195"/>
      <c r="ZO62" s="195"/>
      <c r="ZP62" s="195"/>
      <c r="ZQ62" s="195"/>
      <c r="ZR62" s="195"/>
      <c r="ZS62" s="195"/>
      <c r="ZT62" s="195"/>
      <c r="ZU62" s="195"/>
      <c r="ZV62" s="315"/>
      <c r="ZW62" s="195"/>
      <c r="ZX62" s="195"/>
      <c r="ZY62" s="195"/>
      <c r="ZZ62" s="195"/>
      <c r="AAA62" s="195"/>
      <c r="AAB62" s="195"/>
      <c r="AAC62" s="195"/>
      <c r="AAD62" s="195"/>
      <c r="AAE62" s="195"/>
      <c r="AAF62" s="195"/>
      <c r="AAG62" s="195"/>
      <c r="AAH62" s="195"/>
      <c r="AAI62" s="195"/>
      <c r="AAJ62" s="315"/>
      <c r="AAK62" s="195"/>
      <c r="AAL62" s="195"/>
      <c r="AAM62" s="195"/>
      <c r="AAN62" s="195"/>
      <c r="AAO62" s="195"/>
      <c r="AAP62" s="195"/>
      <c r="AAQ62" s="195"/>
      <c r="AAR62" s="195"/>
      <c r="AAS62" s="195"/>
      <c r="AAT62" s="195"/>
      <c r="AAU62" s="195"/>
      <c r="AAV62" s="195"/>
      <c r="AAW62" s="195"/>
      <c r="AAX62" s="315"/>
      <c r="AAY62" s="195"/>
      <c r="AAZ62" s="195"/>
      <c r="ABA62" s="195"/>
      <c r="ABB62" s="195"/>
      <c r="ABC62" s="195"/>
      <c r="ABD62" s="195"/>
      <c r="ABE62" s="195"/>
      <c r="ABF62" s="195"/>
      <c r="ABG62" s="195"/>
      <c r="ABH62" s="195"/>
      <c r="ABI62" s="195"/>
      <c r="ABJ62" s="195"/>
      <c r="ABK62" s="195"/>
      <c r="ABL62" s="315"/>
      <c r="ABM62" s="195"/>
      <c r="ABN62" s="195"/>
      <c r="ABO62" s="195"/>
      <c r="ABP62" s="195"/>
      <c r="ABQ62" s="195"/>
      <c r="ABR62" s="195"/>
      <c r="ABS62" s="195"/>
      <c r="ABT62" s="195"/>
      <c r="ABU62" s="195"/>
      <c r="ABV62" s="195"/>
      <c r="ABW62" s="195"/>
      <c r="ABX62" s="195"/>
      <c r="ABY62" s="195"/>
      <c r="ABZ62" s="315"/>
      <c r="ACA62" s="195"/>
      <c r="ACB62" s="195"/>
      <c r="ACC62" s="195"/>
      <c r="ACD62" s="195"/>
      <c r="ACE62" s="195"/>
      <c r="ACF62" s="195"/>
      <c r="ACG62" s="195"/>
      <c r="ACH62" s="195"/>
      <c r="ACI62" s="195"/>
      <c r="ACJ62" s="195"/>
      <c r="ACK62" s="195"/>
      <c r="ACL62" s="195"/>
      <c r="ACM62" s="195"/>
      <c r="ACN62" s="315"/>
      <c r="ACO62" s="195"/>
      <c r="ACP62" s="195"/>
      <c r="ACQ62" s="195"/>
      <c r="ACR62" s="195"/>
      <c r="ACS62" s="195"/>
      <c r="ACT62" s="195"/>
      <c r="ACU62" s="195"/>
      <c r="ACV62" s="195"/>
      <c r="ACW62" s="195"/>
      <c r="ACX62" s="195"/>
      <c r="ACY62" s="195"/>
      <c r="ACZ62" s="195"/>
      <c r="ADA62" s="195"/>
      <c r="ADB62" s="315"/>
      <c r="ADC62" s="195"/>
      <c r="ADD62" s="195"/>
      <c r="ADE62" s="195"/>
      <c r="ADF62" s="195"/>
      <c r="ADG62" s="195"/>
      <c r="ADH62" s="195"/>
      <c r="ADI62" s="195"/>
      <c r="ADJ62" s="195"/>
      <c r="ADK62" s="195"/>
      <c r="ADL62" s="195"/>
      <c r="ADM62" s="195"/>
      <c r="ADN62" s="195"/>
      <c r="ADO62" s="195"/>
      <c r="ADP62" s="315"/>
      <c r="ADQ62" s="195"/>
      <c r="ADR62" s="195"/>
      <c r="ADS62" s="195"/>
      <c r="ADT62" s="195"/>
      <c r="ADU62" s="195"/>
      <c r="ADV62" s="195"/>
      <c r="ADW62" s="195"/>
      <c r="ADX62" s="195"/>
      <c r="ADY62" s="195"/>
      <c r="ADZ62" s="195"/>
      <c r="AEA62" s="195"/>
      <c r="AEB62" s="195"/>
      <c r="AEC62" s="195"/>
      <c r="AED62" s="315"/>
      <c r="AEE62" s="195"/>
      <c r="AEF62" s="195"/>
      <c r="AEG62" s="195"/>
      <c r="AEH62" s="195"/>
      <c r="AEI62" s="195"/>
      <c r="AEJ62" s="195"/>
      <c r="AEK62" s="195"/>
      <c r="AEL62" s="195"/>
      <c r="AEM62" s="195"/>
      <c r="AEN62" s="195"/>
      <c r="AEO62" s="195"/>
      <c r="AEP62" s="195"/>
      <c r="AEQ62" s="195"/>
      <c r="AER62" s="315"/>
      <c r="AES62" s="195"/>
      <c r="AET62" s="195"/>
      <c r="AEU62" s="195"/>
      <c r="AEV62" s="195"/>
      <c r="AEW62" s="195"/>
      <c r="AEX62" s="195"/>
      <c r="AEY62" s="195"/>
      <c r="AEZ62" s="195"/>
      <c r="AFA62" s="195"/>
      <c r="AFB62" s="195"/>
      <c r="AFC62" s="195"/>
      <c r="AFD62" s="195"/>
      <c r="AFE62" s="195"/>
      <c r="AFF62" s="315"/>
      <c r="AFG62" s="195"/>
      <c r="AFH62" s="195"/>
      <c r="AFI62" s="195"/>
      <c r="AFJ62" s="195"/>
      <c r="AFK62" s="195"/>
      <c r="AFL62" s="195"/>
      <c r="AFM62" s="195"/>
      <c r="AFN62" s="195"/>
      <c r="AFO62" s="195"/>
      <c r="AFP62" s="195"/>
      <c r="AFQ62" s="195"/>
      <c r="AFR62" s="195"/>
      <c r="AFS62" s="195"/>
      <c r="AFT62" s="315"/>
      <c r="AFU62" s="195"/>
      <c r="AFV62" s="195"/>
      <c r="AFW62" s="195"/>
      <c r="AFX62" s="195"/>
      <c r="AFY62" s="195"/>
      <c r="AFZ62" s="195"/>
      <c r="AGA62" s="195"/>
      <c r="AGB62" s="195"/>
      <c r="AGC62" s="195"/>
      <c r="AGD62" s="195"/>
      <c r="AGE62" s="195"/>
      <c r="AGF62" s="195"/>
      <c r="AGG62" s="195"/>
      <c r="AGH62" s="315"/>
      <c r="AGI62" s="195"/>
      <c r="AGJ62" s="195"/>
      <c r="AGK62" s="195"/>
      <c r="AGL62" s="195"/>
      <c r="AGM62" s="195"/>
      <c r="AGN62" s="195"/>
      <c r="AGO62" s="195"/>
      <c r="AGP62" s="195"/>
      <c r="AGQ62" s="195"/>
      <c r="AGR62" s="195"/>
      <c r="AGS62" s="195"/>
      <c r="AGT62" s="195"/>
      <c r="AGU62" s="195"/>
      <c r="AGV62" s="315"/>
      <c r="AGW62" s="195"/>
      <c r="AGX62" s="195"/>
      <c r="AGY62" s="195"/>
      <c r="AGZ62" s="195"/>
      <c r="AHA62" s="195"/>
      <c r="AHB62" s="195"/>
      <c r="AHC62" s="195"/>
      <c r="AHD62" s="195"/>
      <c r="AHE62" s="195"/>
      <c r="AHF62" s="195"/>
      <c r="AHG62" s="195"/>
      <c r="AHH62" s="195"/>
      <c r="AHI62" s="195"/>
      <c r="AHJ62" s="315"/>
      <c r="AHK62" s="195"/>
      <c r="AHL62" s="195"/>
      <c r="AHM62" s="195"/>
      <c r="AHN62" s="195"/>
      <c r="AHO62" s="195"/>
      <c r="AHP62" s="195"/>
      <c r="AHQ62" s="195"/>
      <c r="AHR62" s="195"/>
      <c r="AHS62" s="195"/>
      <c r="AHT62" s="195"/>
      <c r="AHU62" s="195"/>
      <c r="AHV62" s="195"/>
      <c r="AHW62" s="195"/>
      <c r="AHX62" s="315"/>
      <c r="AHY62" s="195"/>
      <c r="AHZ62" s="195"/>
      <c r="AIA62" s="195"/>
      <c r="AIB62" s="195"/>
      <c r="AIC62" s="195"/>
      <c r="AID62" s="195"/>
      <c r="AIE62" s="195"/>
      <c r="AIF62" s="195"/>
      <c r="AIG62" s="195"/>
      <c r="AIH62" s="195"/>
      <c r="AII62" s="195"/>
      <c r="AIJ62" s="195"/>
      <c r="AIK62" s="195"/>
      <c r="AIL62" s="315"/>
      <c r="AIM62" s="195"/>
      <c r="AIN62" s="195"/>
      <c r="AIO62" s="195"/>
      <c r="AIP62" s="195"/>
      <c r="AIQ62" s="195"/>
      <c r="AIR62" s="195"/>
      <c r="AIS62" s="195"/>
      <c r="AIT62" s="195"/>
      <c r="AIU62" s="195"/>
      <c r="AIV62" s="195"/>
      <c r="AIW62" s="195"/>
      <c r="AIX62" s="195"/>
      <c r="AIY62" s="195"/>
      <c r="AIZ62" s="315"/>
      <c r="AJA62" s="195"/>
      <c r="AJB62" s="195"/>
      <c r="AJC62" s="195"/>
      <c r="AJD62" s="195"/>
      <c r="AJE62" s="195"/>
      <c r="AJF62" s="195"/>
      <c r="AJG62" s="195"/>
      <c r="AJH62" s="195"/>
      <c r="AJI62" s="195"/>
      <c r="AJJ62" s="195"/>
      <c r="AJK62" s="195"/>
      <c r="AJL62" s="195"/>
      <c r="AJM62" s="195"/>
      <c r="AJN62" s="315"/>
      <c r="AJO62" s="195"/>
      <c r="AJP62" s="195"/>
      <c r="AJQ62" s="195"/>
      <c r="AJR62" s="195"/>
      <c r="AJS62" s="195"/>
      <c r="AJT62" s="195"/>
      <c r="AJU62" s="195"/>
      <c r="AJV62" s="195"/>
      <c r="AJW62" s="195"/>
      <c r="AJX62" s="195"/>
      <c r="AJY62" s="195"/>
      <c r="AJZ62" s="195"/>
      <c r="AKA62" s="195"/>
      <c r="AKB62" s="315"/>
      <c r="AKC62" s="195"/>
      <c r="AKD62" s="195"/>
      <c r="AKE62" s="195"/>
      <c r="AKF62" s="195"/>
      <c r="AKG62" s="195"/>
      <c r="AKH62" s="195"/>
      <c r="AKI62" s="195"/>
      <c r="AKJ62" s="195"/>
      <c r="AKK62" s="195"/>
      <c r="AKL62" s="195"/>
      <c r="AKM62" s="195"/>
      <c r="AKN62" s="195"/>
      <c r="AKO62" s="195"/>
      <c r="AKP62" s="315"/>
      <c r="AKQ62" s="195"/>
      <c r="AKR62" s="195"/>
      <c r="AKS62" s="195"/>
      <c r="AKT62" s="195"/>
      <c r="AKU62" s="195"/>
      <c r="AKV62" s="195"/>
      <c r="AKW62" s="195"/>
      <c r="AKX62" s="195"/>
      <c r="AKY62" s="195"/>
      <c r="AKZ62" s="195"/>
      <c r="ALA62" s="195"/>
      <c r="ALB62" s="195"/>
      <c r="ALC62" s="195"/>
      <c r="ALD62" s="315"/>
      <c r="ALE62" s="195"/>
      <c r="ALF62" s="195"/>
      <c r="ALG62" s="195"/>
      <c r="ALH62" s="195"/>
      <c r="ALI62" s="195"/>
      <c r="ALJ62" s="195"/>
      <c r="ALK62" s="195"/>
      <c r="ALL62" s="195"/>
      <c r="ALM62" s="195"/>
      <c r="ALN62" s="195"/>
      <c r="ALO62" s="195"/>
      <c r="ALP62" s="195"/>
      <c r="ALQ62" s="195"/>
      <c r="ALR62" s="315"/>
      <c r="ALS62" s="195"/>
      <c r="ALT62" s="195"/>
      <c r="ALU62" s="195"/>
      <c r="ALV62" s="195"/>
      <c r="ALW62" s="195"/>
      <c r="ALX62" s="195"/>
      <c r="ALY62" s="195"/>
      <c r="ALZ62" s="195"/>
      <c r="AMA62" s="195"/>
      <c r="AMB62" s="195"/>
      <c r="AMC62" s="195"/>
      <c r="AMD62" s="195"/>
      <c r="AME62" s="195"/>
      <c r="AMF62" s="315"/>
      <c r="AMG62" s="195"/>
      <c r="AMH62" s="195"/>
      <c r="AMI62" s="195"/>
      <c r="AMJ62" s="195"/>
      <c r="AMK62" s="195"/>
      <c r="AML62" s="195"/>
      <c r="AMM62" s="195"/>
      <c r="AMN62" s="195"/>
      <c r="AMO62" s="195"/>
      <c r="AMP62" s="195"/>
      <c r="AMQ62" s="195"/>
      <c r="AMR62" s="195"/>
      <c r="AMS62" s="195"/>
      <c r="AMT62" s="315"/>
      <c r="AMU62" s="195"/>
      <c r="AMV62" s="195"/>
      <c r="AMW62" s="195"/>
      <c r="AMX62" s="195"/>
      <c r="AMY62" s="195"/>
      <c r="AMZ62" s="195"/>
      <c r="ANA62" s="195"/>
      <c r="ANB62" s="195"/>
      <c r="ANC62" s="195"/>
      <c r="AND62" s="195"/>
      <c r="ANE62" s="195"/>
      <c r="ANF62" s="195"/>
      <c r="ANG62" s="195"/>
      <c r="ANH62" s="315"/>
      <c r="ANI62" s="195"/>
      <c r="ANJ62" s="195"/>
      <c r="ANK62" s="195"/>
      <c r="ANL62" s="195"/>
      <c r="ANM62" s="195"/>
      <c r="ANN62" s="195"/>
      <c r="ANO62" s="195"/>
      <c r="ANP62" s="195"/>
      <c r="ANQ62" s="195"/>
      <c r="ANR62" s="195"/>
      <c r="ANS62" s="195"/>
      <c r="ANT62" s="195"/>
      <c r="ANU62" s="195"/>
      <c r="ANV62" s="315"/>
      <c r="ANW62" s="195"/>
      <c r="ANX62" s="195"/>
      <c r="ANY62" s="195"/>
      <c r="ANZ62" s="195"/>
      <c r="AOA62" s="195"/>
      <c r="AOB62" s="195"/>
      <c r="AOC62" s="195"/>
      <c r="AOD62" s="195"/>
      <c r="AOE62" s="195"/>
      <c r="AOF62" s="195"/>
      <c r="AOG62" s="195"/>
      <c r="AOH62" s="195"/>
      <c r="AOI62" s="195"/>
      <c r="AOJ62" s="315"/>
      <c r="AOK62" s="195"/>
      <c r="AOL62" s="195"/>
      <c r="AOM62" s="195"/>
      <c r="AON62" s="195"/>
      <c r="AOO62" s="195"/>
      <c r="AOP62" s="195"/>
      <c r="AOQ62" s="195"/>
      <c r="AOR62" s="195"/>
      <c r="AOS62" s="195"/>
      <c r="AOT62" s="195"/>
      <c r="AOU62" s="195"/>
      <c r="AOV62" s="195"/>
      <c r="AOW62" s="195"/>
      <c r="AOX62" s="315"/>
      <c r="AOY62" s="195"/>
      <c r="AOZ62" s="195"/>
      <c r="APA62" s="195"/>
      <c r="APB62" s="195"/>
      <c r="APC62" s="195"/>
      <c r="APD62" s="195"/>
      <c r="APE62" s="195"/>
      <c r="APF62" s="195"/>
      <c r="APG62" s="195"/>
      <c r="APH62" s="195"/>
      <c r="API62" s="195"/>
      <c r="APJ62" s="195"/>
      <c r="APK62" s="195"/>
      <c r="APL62" s="315"/>
      <c r="APM62" s="195"/>
      <c r="APN62" s="195"/>
      <c r="APO62" s="195"/>
      <c r="APP62" s="195"/>
      <c r="APQ62" s="195"/>
      <c r="APR62" s="195"/>
      <c r="APS62" s="195"/>
      <c r="APT62" s="195"/>
      <c r="APU62" s="195"/>
      <c r="APV62" s="195"/>
      <c r="APW62" s="195"/>
      <c r="APX62" s="195"/>
      <c r="APY62" s="195"/>
      <c r="APZ62" s="315"/>
      <c r="AQA62" s="195"/>
      <c r="AQB62" s="195"/>
      <c r="AQC62" s="195"/>
      <c r="AQD62" s="195"/>
      <c r="AQE62" s="195"/>
      <c r="AQF62" s="195"/>
      <c r="AQG62" s="195"/>
      <c r="AQH62" s="195"/>
      <c r="AQI62" s="195"/>
      <c r="AQJ62" s="195"/>
      <c r="AQK62" s="195"/>
      <c r="AQL62" s="195"/>
      <c r="AQM62" s="195"/>
      <c r="AQN62" s="315"/>
      <c r="AQO62" s="195"/>
      <c r="AQP62" s="195"/>
      <c r="AQQ62" s="195"/>
      <c r="AQR62" s="195"/>
      <c r="AQS62" s="195"/>
      <c r="AQT62" s="195"/>
      <c r="AQU62" s="195"/>
      <c r="AQV62" s="195"/>
      <c r="AQW62" s="195"/>
      <c r="AQX62" s="195"/>
      <c r="AQY62" s="195"/>
      <c r="AQZ62" s="195"/>
      <c r="ARA62" s="195"/>
      <c r="ARB62" s="315"/>
      <c r="ARC62" s="195"/>
      <c r="ARD62" s="195"/>
      <c r="ARE62" s="195"/>
      <c r="ARF62" s="195"/>
      <c r="ARG62" s="195"/>
      <c r="ARH62" s="195"/>
      <c r="ARI62" s="195"/>
      <c r="ARJ62" s="195"/>
      <c r="ARK62" s="195"/>
      <c r="ARL62" s="195"/>
      <c r="ARM62" s="195"/>
      <c r="ARN62" s="195"/>
      <c r="ARO62" s="195"/>
      <c r="ARP62" s="315"/>
      <c r="ARQ62" s="195"/>
      <c r="ARR62" s="195"/>
      <c r="ARS62" s="195"/>
      <c r="ART62" s="195"/>
      <c r="ARU62" s="195"/>
      <c r="ARV62" s="195"/>
      <c r="ARW62" s="195"/>
      <c r="ARX62" s="195"/>
      <c r="ARY62" s="195"/>
      <c r="ARZ62" s="195"/>
      <c r="ASA62" s="195"/>
      <c r="ASB62" s="195"/>
      <c r="ASC62" s="195"/>
      <c r="ASD62" s="315"/>
      <c r="ASE62" s="195"/>
      <c r="ASF62" s="195"/>
      <c r="ASG62" s="195"/>
      <c r="ASH62" s="195"/>
      <c r="ASI62" s="195"/>
      <c r="ASJ62" s="195"/>
      <c r="ASK62" s="195"/>
      <c r="ASL62" s="195"/>
      <c r="ASM62" s="195"/>
      <c r="ASN62" s="195"/>
      <c r="ASO62" s="195"/>
      <c r="ASP62" s="195"/>
      <c r="ASQ62" s="195"/>
      <c r="ASR62" s="315"/>
      <c r="ASS62" s="195"/>
      <c r="AST62" s="195"/>
      <c r="ASU62" s="195"/>
      <c r="ASV62" s="195"/>
      <c r="ASW62" s="195"/>
      <c r="ASX62" s="195"/>
      <c r="ASY62" s="195"/>
      <c r="ASZ62" s="195"/>
      <c r="ATA62" s="195"/>
      <c r="ATB62" s="195"/>
      <c r="ATC62" s="195"/>
      <c r="ATD62" s="195"/>
      <c r="ATE62" s="195"/>
      <c r="ATF62" s="315"/>
      <c r="ATG62" s="195"/>
      <c r="ATH62" s="195"/>
      <c r="ATI62" s="195"/>
      <c r="ATJ62" s="195"/>
      <c r="ATK62" s="195"/>
      <c r="ATL62" s="195"/>
      <c r="ATM62" s="195"/>
      <c r="ATN62" s="195"/>
      <c r="ATO62" s="195"/>
      <c r="ATP62" s="195"/>
      <c r="ATQ62" s="195"/>
      <c r="ATR62" s="195"/>
      <c r="ATS62" s="195"/>
      <c r="ATT62" s="315"/>
      <c r="ATU62" s="195"/>
      <c r="ATV62" s="195"/>
      <c r="ATW62" s="195"/>
      <c r="ATX62" s="195"/>
      <c r="ATY62" s="195"/>
      <c r="ATZ62" s="195"/>
      <c r="AUA62" s="195"/>
      <c r="AUB62" s="195"/>
      <c r="AUC62" s="195"/>
      <c r="AUD62" s="195"/>
      <c r="AUE62" s="195"/>
      <c r="AUF62" s="195"/>
      <c r="AUG62" s="195"/>
      <c r="AUH62" s="315"/>
      <c r="AUI62" s="195"/>
      <c r="AUJ62" s="195"/>
      <c r="AUK62" s="195"/>
      <c r="AUL62" s="195"/>
      <c r="AUM62" s="195"/>
      <c r="AUN62" s="195"/>
      <c r="AUO62" s="195"/>
      <c r="AUP62" s="195"/>
      <c r="AUQ62" s="195"/>
      <c r="AUR62" s="195"/>
      <c r="AUS62" s="195"/>
      <c r="AUT62" s="195"/>
      <c r="AUU62" s="195"/>
      <c r="AUV62" s="315"/>
      <c r="AUW62" s="195"/>
      <c r="AUX62" s="195"/>
      <c r="AUY62" s="195"/>
      <c r="AUZ62" s="195"/>
      <c r="AVA62" s="195"/>
      <c r="AVB62" s="195"/>
      <c r="AVC62" s="195"/>
      <c r="AVD62" s="195"/>
      <c r="AVE62" s="195"/>
      <c r="AVF62" s="195"/>
      <c r="AVG62" s="195"/>
      <c r="AVH62" s="195"/>
      <c r="AVI62" s="195"/>
      <c r="AVJ62" s="315"/>
      <c r="AVK62" s="195"/>
      <c r="AVL62" s="195"/>
      <c r="AVM62" s="195"/>
      <c r="AVN62" s="195"/>
      <c r="AVO62" s="195"/>
      <c r="AVP62" s="195"/>
      <c r="AVQ62" s="195"/>
      <c r="AVR62" s="195"/>
      <c r="AVS62" s="195"/>
      <c r="AVT62" s="195"/>
      <c r="AVU62" s="195"/>
      <c r="AVV62" s="195"/>
      <c r="AVW62" s="195"/>
      <c r="AVX62" s="315"/>
      <c r="AVY62" s="195"/>
      <c r="AVZ62" s="195"/>
      <c r="AWA62" s="195"/>
      <c r="AWB62" s="195"/>
      <c r="AWC62" s="195"/>
      <c r="AWD62" s="195"/>
      <c r="AWE62" s="195"/>
      <c r="AWF62" s="195"/>
      <c r="AWG62" s="195"/>
      <c r="AWH62" s="195"/>
      <c r="AWI62" s="195"/>
      <c r="AWJ62" s="195"/>
      <c r="AWK62" s="195"/>
      <c r="AWL62" s="315"/>
      <c r="AWM62" s="195"/>
      <c r="AWN62" s="195"/>
      <c r="AWO62" s="195"/>
      <c r="AWP62" s="195"/>
      <c r="AWQ62" s="195"/>
      <c r="AWR62" s="195"/>
      <c r="AWS62" s="195"/>
      <c r="AWT62" s="195"/>
      <c r="AWU62" s="195"/>
      <c r="AWV62" s="195"/>
      <c r="AWW62" s="195"/>
      <c r="AWX62" s="195"/>
      <c r="AWY62" s="195"/>
      <c r="AWZ62" s="315"/>
      <c r="AXA62" s="195"/>
      <c r="AXB62" s="195"/>
      <c r="AXC62" s="195"/>
      <c r="AXD62" s="195"/>
      <c r="AXE62" s="195"/>
      <c r="AXF62" s="195"/>
      <c r="AXG62" s="195"/>
      <c r="AXH62" s="195"/>
      <c r="AXI62" s="195"/>
      <c r="AXJ62" s="195"/>
      <c r="AXK62" s="195"/>
      <c r="AXL62" s="195"/>
      <c r="AXM62" s="195"/>
      <c r="AXN62" s="315"/>
      <c r="AXO62" s="195"/>
      <c r="AXP62" s="195"/>
      <c r="AXQ62" s="195"/>
      <c r="AXR62" s="195"/>
      <c r="AXS62" s="195"/>
      <c r="AXT62" s="195"/>
      <c r="AXU62" s="195"/>
      <c r="AXV62" s="195"/>
      <c r="AXW62" s="195"/>
      <c r="AXX62" s="195"/>
      <c r="AXY62" s="195"/>
      <c r="AXZ62" s="195"/>
      <c r="AYA62" s="195"/>
      <c r="AYB62" s="315"/>
      <c r="AYC62" s="195"/>
      <c r="AYD62" s="195"/>
      <c r="AYE62" s="195"/>
      <c r="AYF62" s="195"/>
      <c r="AYG62" s="195"/>
      <c r="AYH62" s="195"/>
      <c r="AYI62" s="195"/>
      <c r="AYJ62" s="195"/>
      <c r="AYK62" s="195"/>
      <c r="AYL62" s="195"/>
      <c r="AYM62" s="195"/>
      <c r="AYN62" s="195"/>
      <c r="AYO62" s="195"/>
      <c r="AYP62" s="315"/>
      <c r="AYQ62" s="195"/>
      <c r="AYR62" s="195"/>
      <c r="AYS62" s="195"/>
      <c r="AYT62" s="195"/>
      <c r="AYU62" s="195"/>
      <c r="AYV62" s="195"/>
      <c r="AYW62" s="195"/>
      <c r="AYX62" s="195"/>
      <c r="AYY62" s="195"/>
      <c r="AYZ62" s="195"/>
      <c r="AZA62" s="195"/>
      <c r="AZB62" s="195"/>
      <c r="AZC62" s="195"/>
      <c r="AZD62" s="315"/>
      <c r="AZE62" s="195"/>
      <c r="AZF62" s="195"/>
      <c r="AZG62" s="195"/>
      <c r="AZH62" s="195"/>
      <c r="AZI62" s="195"/>
      <c r="AZJ62" s="195"/>
      <c r="AZK62" s="195"/>
      <c r="AZL62" s="195"/>
      <c r="AZM62" s="195"/>
      <c r="AZN62" s="195"/>
      <c r="AZO62" s="195"/>
      <c r="AZP62" s="195"/>
      <c r="AZQ62" s="195"/>
      <c r="AZR62" s="315"/>
      <c r="AZS62" s="195"/>
      <c r="AZT62" s="195"/>
      <c r="AZU62" s="195"/>
      <c r="AZV62" s="195"/>
      <c r="AZW62" s="195"/>
      <c r="AZX62" s="195"/>
      <c r="AZY62" s="195"/>
      <c r="AZZ62" s="195"/>
      <c r="BAA62" s="195"/>
      <c r="BAB62" s="195"/>
      <c r="BAC62" s="195"/>
      <c r="BAD62" s="195"/>
      <c r="BAE62" s="195"/>
      <c r="BAF62" s="315"/>
      <c r="BAG62" s="195"/>
      <c r="BAH62" s="195"/>
      <c r="BAI62" s="195"/>
      <c r="BAJ62" s="195"/>
      <c r="BAK62" s="195"/>
      <c r="BAL62" s="195"/>
      <c r="BAM62" s="195"/>
      <c r="BAN62" s="195"/>
      <c r="BAO62" s="195"/>
      <c r="BAP62" s="195"/>
      <c r="BAQ62" s="195"/>
      <c r="BAR62" s="195"/>
      <c r="BAS62" s="195"/>
      <c r="BAT62" s="315"/>
      <c r="BAU62" s="195"/>
      <c r="BAV62" s="195"/>
      <c r="BAW62" s="195"/>
      <c r="BAX62" s="195"/>
      <c r="BAY62" s="195"/>
      <c r="BAZ62" s="195"/>
      <c r="BBA62" s="195"/>
      <c r="BBB62" s="195"/>
      <c r="BBC62" s="195"/>
      <c r="BBD62" s="195"/>
      <c r="BBE62" s="195"/>
      <c r="BBF62" s="195"/>
      <c r="BBG62" s="195"/>
      <c r="BBH62" s="315"/>
      <c r="BBI62" s="195"/>
      <c r="BBJ62" s="195"/>
      <c r="BBK62" s="195"/>
      <c r="BBL62" s="195"/>
      <c r="BBM62" s="195"/>
      <c r="BBN62" s="195"/>
      <c r="BBO62" s="195"/>
      <c r="BBP62" s="195"/>
      <c r="BBQ62" s="195"/>
      <c r="BBR62" s="195"/>
      <c r="BBS62" s="195"/>
      <c r="BBT62" s="195"/>
      <c r="BBU62" s="195"/>
      <c r="BBV62" s="315"/>
      <c r="BBW62" s="195"/>
      <c r="BBX62" s="195"/>
      <c r="BBY62" s="195"/>
      <c r="BBZ62" s="195"/>
      <c r="BCA62" s="195"/>
      <c r="BCB62" s="195"/>
      <c r="BCC62" s="195"/>
      <c r="BCD62" s="195"/>
      <c r="BCE62" s="195"/>
      <c r="BCF62" s="195"/>
      <c r="BCG62" s="195"/>
      <c r="BCH62" s="195"/>
      <c r="BCI62" s="195"/>
      <c r="BCJ62" s="315"/>
      <c r="BCK62" s="195"/>
      <c r="BCL62" s="195"/>
      <c r="BCM62" s="195"/>
      <c r="BCN62" s="195"/>
      <c r="BCO62" s="195"/>
      <c r="BCP62" s="195"/>
      <c r="BCQ62" s="195"/>
      <c r="BCR62" s="195"/>
      <c r="BCS62" s="195"/>
      <c r="BCT62" s="195"/>
      <c r="BCU62" s="195"/>
      <c r="BCV62" s="195"/>
      <c r="BCW62" s="195"/>
      <c r="BCX62" s="315"/>
      <c r="BCY62" s="195"/>
      <c r="BCZ62" s="195"/>
      <c r="BDA62" s="195"/>
      <c r="BDB62" s="195"/>
      <c r="BDC62" s="195"/>
      <c r="BDD62" s="195"/>
      <c r="BDE62" s="195"/>
      <c r="BDF62" s="195"/>
      <c r="BDG62" s="195"/>
      <c r="BDH62" s="195"/>
      <c r="BDI62" s="195"/>
      <c r="BDJ62" s="195"/>
      <c r="BDK62" s="195"/>
      <c r="BDL62" s="315"/>
      <c r="BDM62" s="195"/>
      <c r="BDN62" s="195"/>
      <c r="BDO62" s="195"/>
      <c r="BDP62" s="195"/>
      <c r="BDQ62" s="195"/>
      <c r="BDR62" s="195"/>
      <c r="BDS62" s="195"/>
      <c r="BDT62" s="195"/>
      <c r="BDU62" s="195"/>
      <c r="BDV62" s="195"/>
      <c r="BDW62" s="195"/>
      <c r="BDX62" s="195"/>
      <c r="BDY62" s="195"/>
      <c r="BDZ62" s="315"/>
      <c r="BEA62" s="195"/>
      <c r="BEB62" s="195"/>
      <c r="BEC62" s="195"/>
      <c r="BED62" s="195"/>
      <c r="BEE62" s="195"/>
      <c r="BEF62" s="195"/>
      <c r="BEG62" s="195"/>
      <c r="BEH62" s="195"/>
      <c r="BEI62" s="195"/>
      <c r="BEJ62" s="195"/>
      <c r="BEK62" s="195"/>
      <c r="BEL62" s="195"/>
      <c r="BEM62" s="195"/>
      <c r="BEN62" s="315"/>
      <c r="BEO62" s="195"/>
      <c r="BEP62" s="195"/>
      <c r="BEQ62" s="195"/>
      <c r="BER62" s="195"/>
      <c r="BES62" s="195"/>
      <c r="BET62" s="195"/>
      <c r="BEU62" s="195"/>
      <c r="BEV62" s="195"/>
      <c r="BEW62" s="195"/>
      <c r="BEX62" s="195"/>
      <c r="BEY62" s="195"/>
      <c r="BEZ62" s="195"/>
      <c r="BFA62" s="195"/>
      <c r="BFB62" s="315"/>
      <c r="BFC62" s="195"/>
      <c r="BFD62" s="195"/>
      <c r="BFE62" s="195"/>
      <c r="BFF62" s="195"/>
      <c r="BFG62" s="195"/>
      <c r="BFH62" s="195"/>
      <c r="BFI62" s="195"/>
      <c r="BFJ62" s="195"/>
      <c r="BFK62" s="195"/>
      <c r="BFL62" s="195"/>
      <c r="BFM62" s="195"/>
      <c r="BFN62" s="195"/>
      <c r="BFO62" s="195"/>
      <c r="BFP62" s="315"/>
      <c r="BFQ62" s="195"/>
      <c r="BFR62" s="195"/>
      <c r="BFS62" s="195"/>
      <c r="BFT62" s="195"/>
      <c r="BFU62" s="195"/>
      <c r="BFV62" s="195"/>
      <c r="BFW62" s="195"/>
      <c r="BFX62" s="195"/>
      <c r="BFY62" s="195"/>
      <c r="BFZ62" s="195"/>
      <c r="BGA62" s="195"/>
      <c r="BGB62" s="195"/>
      <c r="BGC62" s="195"/>
      <c r="BGD62" s="315"/>
      <c r="BGE62" s="195"/>
      <c r="BGF62" s="195"/>
      <c r="BGG62" s="195"/>
      <c r="BGH62" s="195"/>
      <c r="BGI62" s="195"/>
      <c r="BGJ62" s="195"/>
      <c r="BGK62" s="195"/>
      <c r="BGL62" s="195"/>
      <c r="BGM62" s="195"/>
      <c r="BGN62" s="195"/>
      <c r="BGO62" s="195"/>
      <c r="BGP62" s="195"/>
      <c r="BGQ62" s="195"/>
      <c r="BGR62" s="315"/>
      <c r="BGS62" s="195"/>
      <c r="BGT62" s="195"/>
      <c r="BGU62" s="195"/>
      <c r="BGV62" s="195"/>
      <c r="BGW62" s="195"/>
      <c r="BGX62" s="195"/>
      <c r="BGY62" s="195"/>
      <c r="BGZ62" s="195"/>
      <c r="BHA62" s="195"/>
      <c r="BHB62" s="195"/>
      <c r="BHC62" s="195"/>
      <c r="BHD62" s="195"/>
      <c r="BHE62" s="195"/>
      <c r="BHF62" s="315"/>
      <c r="BHG62" s="195"/>
      <c r="BHH62" s="195"/>
      <c r="BHI62" s="195"/>
      <c r="BHJ62" s="195"/>
      <c r="BHK62" s="195"/>
      <c r="BHL62" s="195"/>
      <c r="BHM62" s="195"/>
      <c r="BHN62" s="195"/>
      <c r="BHO62" s="195"/>
      <c r="BHP62" s="195"/>
      <c r="BHQ62" s="195"/>
      <c r="BHR62" s="195"/>
      <c r="BHS62" s="195"/>
      <c r="BHT62" s="315"/>
      <c r="BHU62" s="195"/>
      <c r="BHV62" s="195"/>
      <c r="BHW62" s="195"/>
      <c r="BHX62" s="195"/>
      <c r="BHY62" s="195"/>
      <c r="BHZ62" s="195"/>
      <c r="BIA62" s="195"/>
      <c r="BIB62" s="195"/>
      <c r="BIC62" s="195"/>
      <c r="BID62" s="195"/>
      <c r="BIE62" s="195"/>
      <c r="BIF62" s="195"/>
      <c r="BIG62" s="195"/>
      <c r="BIH62" s="315"/>
      <c r="BII62" s="195"/>
      <c r="BIJ62" s="195"/>
      <c r="BIK62" s="195"/>
      <c r="BIL62" s="195"/>
      <c r="BIM62" s="195"/>
      <c r="BIN62" s="195"/>
      <c r="BIO62" s="195"/>
      <c r="BIP62" s="195"/>
      <c r="BIQ62" s="195"/>
      <c r="BIR62" s="195"/>
      <c r="BIS62" s="195"/>
      <c r="BIT62" s="195"/>
      <c r="BIU62" s="195"/>
      <c r="BIV62" s="315"/>
      <c r="BIW62" s="195"/>
      <c r="BIX62" s="195"/>
      <c r="BIY62" s="195"/>
      <c r="BIZ62" s="195"/>
      <c r="BJA62" s="195"/>
      <c r="BJB62" s="195"/>
      <c r="BJC62" s="195"/>
      <c r="BJD62" s="195"/>
      <c r="BJE62" s="195"/>
      <c r="BJF62" s="195"/>
      <c r="BJG62" s="195"/>
      <c r="BJH62" s="195"/>
      <c r="BJI62" s="195"/>
      <c r="BJJ62" s="315"/>
      <c r="BJK62" s="195"/>
      <c r="BJL62" s="195"/>
      <c r="BJM62" s="195"/>
      <c r="BJN62" s="195"/>
      <c r="BJO62" s="195"/>
      <c r="BJP62" s="195"/>
      <c r="BJQ62" s="195"/>
      <c r="BJR62" s="195"/>
      <c r="BJS62" s="195"/>
      <c r="BJT62" s="195"/>
      <c r="BJU62" s="195"/>
      <c r="BJV62" s="195"/>
      <c r="BJW62" s="195"/>
      <c r="BJX62" s="315"/>
      <c r="BJY62" s="195"/>
      <c r="BJZ62" s="195"/>
      <c r="BKA62" s="195"/>
      <c r="BKB62" s="195"/>
      <c r="BKC62" s="195"/>
      <c r="BKD62" s="195"/>
      <c r="BKE62" s="195"/>
      <c r="BKF62" s="195"/>
      <c r="BKG62" s="195"/>
      <c r="BKH62" s="195"/>
      <c r="BKI62" s="195"/>
      <c r="BKJ62" s="195"/>
      <c r="BKK62" s="195"/>
      <c r="BKL62" s="315"/>
      <c r="BKM62" s="195"/>
      <c r="BKN62" s="195"/>
      <c r="BKO62" s="195"/>
      <c r="BKP62" s="195"/>
      <c r="BKQ62" s="195"/>
      <c r="BKR62" s="195"/>
      <c r="BKS62" s="195"/>
      <c r="BKT62" s="195"/>
      <c r="BKU62" s="195"/>
      <c r="BKV62" s="195"/>
      <c r="BKW62" s="195"/>
      <c r="BKX62" s="195"/>
      <c r="BKY62" s="195"/>
      <c r="BKZ62" s="315"/>
      <c r="BLA62" s="195"/>
      <c r="BLB62" s="195"/>
      <c r="BLC62" s="195"/>
      <c r="BLD62" s="195"/>
      <c r="BLE62" s="195"/>
      <c r="BLF62" s="195"/>
      <c r="BLG62" s="195"/>
      <c r="BLH62" s="195"/>
      <c r="BLI62" s="195"/>
      <c r="BLJ62" s="195"/>
      <c r="BLK62" s="195"/>
      <c r="BLL62" s="195"/>
      <c r="BLM62" s="195"/>
      <c r="BLN62" s="315"/>
      <c r="BLO62" s="195"/>
      <c r="BLP62" s="195"/>
      <c r="BLQ62" s="195"/>
      <c r="BLR62" s="195"/>
      <c r="BLS62" s="195"/>
      <c r="BLT62" s="195"/>
      <c r="BLU62" s="195"/>
      <c r="BLV62" s="195"/>
      <c r="BLW62" s="195"/>
      <c r="BLX62" s="195"/>
      <c r="BLY62" s="195"/>
      <c r="BLZ62" s="195"/>
      <c r="BMA62" s="195"/>
      <c r="BMB62" s="315"/>
      <c r="BMC62" s="195"/>
      <c r="BMD62" s="195"/>
      <c r="BME62" s="195"/>
      <c r="BMF62" s="195"/>
      <c r="BMG62" s="195"/>
      <c r="BMH62" s="195"/>
      <c r="BMI62" s="195"/>
      <c r="BMJ62" s="195"/>
      <c r="BMK62" s="195"/>
      <c r="BML62" s="195"/>
      <c r="BMM62" s="195"/>
      <c r="BMN62" s="195"/>
      <c r="BMO62" s="195"/>
      <c r="BMP62" s="315"/>
      <c r="BMQ62" s="195"/>
      <c r="BMR62" s="195"/>
      <c r="BMS62" s="195"/>
      <c r="BMT62" s="195"/>
      <c r="BMU62" s="195"/>
      <c r="BMV62" s="195"/>
      <c r="BMW62" s="195"/>
      <c r="BMX62" s="195"/>
      <c r="BMY62" s="195"/>
      <c r="BMZ62" s="195"/>
      <c r="BNA62" s="195"/>
      <c r="BNB62" s="195"/>
      <c r="BNC62" s="195"/>
      <c r="BND62" s="315"/>
      <c r="BNE62" s="195"/>
      <c r="BNF62" s="195"/>
      <c r="BNG62" s="195"/>
      <c r="BNH62" s="195"/>
      <c r="BNI62" s="195"/>
      <c r="BNJ62" s="195"/>
      <c r="BNK62" s="195"/>
      <c r="BNL62" s="195"/>
      <c r="BNM62" s="195"/>
      <c r="BNN62" s="195"/>
      <c r="BNO62" s="195"/>
      <c r="BNP62" s="195"/>
      <c r="BNQ62" s="195"/>
      <c r="BNR62" s="315"/>
      <c r="BNS62" s="195"/>
      <c r="BNT62" s="195"/>
      <c r="BNU62" s="195"/>
      <c r="BNV62" s="195"/>
      <c r="BNW62" s="195"/>
      <c r="BNX62" s="195"/>
      <c r="BNY62" s="195"/>
      <c r="BNZ62" s="195"/>
      <c r="BOA62" s="195"/>
      <c r="BOB62" s="195"/>
      <c r="BOC62" s="195"/>
      <c r="BOD62" s="195"/>
      <c r="BOE62" s="195"/>
      <c r="BOF62" s="315"/>
      <c r="BOG62" s="195"/>
      <c r="BOH62" s="195"/>
      <c r="BOI62" s="195"/>
      <c r="BOJ62" s="195"/>
      <c r="BOK62" s="195"/>
      <c r="BOL62" s="195"/>
      <c r="BOM62" s="195"/>
      <c r="BON62" s="195"/>
      <c r="BOO62" s="195"/>
      <c r="BOP62" s="195"/>
      <c r="BOQ62" s="195"/>
      <c r="BOR62" s="195"/>
      <c r="BOS62" s="195"/>
      <c r="BOT62" s="315"/>
      <c r="BOU62" s="195"/>
      <c r="BOV62" s="195"/>
      <c r="BOW62" s="195"/>
      <c r="BOX62" s="195"/>
      <c r="BOY62" s="195"/>
      <c r="BOZ62" s="195"/>
      <c r="BPA62" s="195"/>
      <c r="BPB62" s="195"/>
      <c r="BPC62" s="195"/>
      <c r="BPD62" s="195"/>
      <c r="BPE62" s="195"/>
      <c r="BPF62" s="195"/>
      <c r="BPG62" s="195"/>
      <c r="BPH62" s="315"/>
      <c r="BPI62" s="195"/>
      <c r="BPJ62" s="195"/>
      <c r="BPK62" s="195"/>
      <c r="BPL62" s="195"/>
      <c r="BPM62" s="195"/>
      <c r="BPN62" s="195"/>
      <c r="BPO62" s="195"/>
      <c r="BPP62" s="195"/>
      <c r="BPQ62" s="195"/>
      <c r="BPR62" s="195"/>
      <c r="BPS62" s="195"/>
      <c r="BPT62" s="195"/>
      <c r="BPU62" s="195"/>
      <c r="BPV62" s="315"/>
      <c r="BPW62" s="195"/>
      <c r="BPX62" s="195"/>
      <c r="BPY62" s="195"/>
      <c r="BPZ62" s="195"/>
      <c r="BQA62" s="195"/>
      <c r="BQB62" s="195"/>
      <c r="BQC62" s="195"/>
      <c r="BQD62" s="195"/>
      <c r="BQE62" s="195"/>
      <c r="BQF62" s="195"/>
      <c r="BQG62" s="195"/>
      <c r="BQH62" s="195"/>
      <c r="BQI62" s="195"/>
      <c r="BQJ62" s="315"/>
      <c r="BQK62" s="195"/>
      <c r="BQL62" s="195"/>
      <c r="BQM62" s="195"/>
      <c r="BQN62" s="195"/>
      <c r="BQO62" s="195"/>
      <c r="BQP62" s="195"/>
      <c r="BQQ62" s="195"/>
      <c r="BQR62" s="195"/>
      <c r="BQS62" s="195"/>
      <c r="BQT62" s="195"/>
      <c r="BQU62" s="195"/>
      <c r="BQV62" s="195"/>
      <c r="BQW62" s="195"/>
      <c r="BQX62" s="315"/>
      <c r="BQY62" s="195"/>
      <c r="BQZ62" s="195"/>
      <c r="BRA62" s="195"/>
      <c r="BRB62" s="195"/>
      <c r="BRC62" s="195"/>
      <c r="BRD62" s="195"/>
      <c r="BRE62" s="195"/>
      <c r="BRF62" s="195"/>
      <c r="BRG62" s="195"/>
      <c r="BRH62" s="195"/>
      <c r="BRI62" s="195"/>
      <c r="BRJ62" s="195"/>
      <c r="BRK62" s="195"/>
      <c r="BRL62" s="315"/>
      <c r="BRM62" s="195"/>
      <c r="BRN62" s="195"/>
      <c r="BRO62" s="195"/>
      <c r="BRP62" s="195"/>
      <c r="BRQ62" s="195"/>
      <c r="BRR62" s="195"/>
      <c r="BRS62" s="195"/>
      <c r="BRT62" s="195"/>
      <c r="BRU62" s="195"/>
      <c r="BRV62" s="195"/>
      <c r="BRW62" s="195"/>
      <c r="BRX62" s="195"/>
      <c r="BRY62" s="195"/>
      <c r="BRZ62" s="315"/>
      <c r="BSA62" s="195"/>
      <c r="BSB62" s="195"/>
      <c r="BSC62" s="195"/>
      <c r="BSD62" s="195"/>
      <c r="BSE62" s="195"/>
      <c r="BSF62" s="195"/>
      <c r="BSG62" s="195"/>
      <c r="BSH62" s="195"/>
      <c r="BSI62" s="195"/>
      <c r="BSJ62" s="195"/>
      <c r="BSK62" s="195"/>
      <c r="BSL62" s="195"/>
      <c r="BSM62" s="195"/>
      <c r="BSN62" s="315"/>
      <c r="BSO62" s="195"/>
      <c r="BSP62" s="195"/>
      <c r="BSQ62" s="195"/>
      <c r="BSR62" s="195"/>
      <c r="BSS62" s="195"/>
      <c r="BST62" s="195"/>
      <c r="BSU62" s="195"/>
      <c r="BSV62" s="195"/>
      <c r="BSW62" s="195"/>
      <c r="BSX62" s="195"/>
      <c r="BSY62" s="195"/>
      <c r="BSZ62" s="195"/>
      <c r="BTA62" s="195"/>
      <c r="BTB62" s="315"/>
      <c r="BTC62" s="195"/>
      <c r="BTD62" s="195"/>
      <c r="BTE62" s="195"/>
      <c r="BTF62" s="195"/>
      <c r="BTG62" s="195"/>
      <c r="BTH62" s="195"/>
      <c r="BTI62" s="195"/>
      <c r="BTJ62" s="195"/>
      <c r="BTK62" s="195"/>
      <c r="BTL62" s="195"/>
      <c r="BTM62" s="195"/>
      <c r="BTN62" s="195"/>
      <c r="BTO62" s="195"/>
      <c r="BTP62" s="315"/>
      <c r="BTQ62" s="195"/>
      <c r="BTR62" s="195"/>
      <c r="BTS62" s="195"/>
      <c r="BTT62" s="195"/>
      <c r="BTU62" s="195"/>
      <c r="BTV62" s="195"/>
      <c r="BTW62" s="195"/>
      <c r="BTX62" s="195"/>
      <c r="BTY62" s="195"/>
      <c r="BTZ62" s="195"/>
      <c r="BUA62" s="195"/>
      <c r="BUB62" s="195"/>
      <c r="BUC62" s="195"/>
      <c r="BUD62" s="315"/>
      <c r="BUE62" s="195"/>
      <c r="BUF62" s="195"/>
      <c r="BUG62" s="195"/>
      <c r="BUH62" s="195"/>
      <c r="BUI62" s="195"/>
      <c r="BUJ62" s="195"/>
      <c r="BUK62" s="195"/>
      <c r="BUL62" s="195"/>
      <c r="BUM62" s="195"/>
      <c r="BUN62" s="195"/>
      <c r="BUO62" s="195"/>
      <c r="BUP62" s="195"/>
      <c r="BUQ62" s="195"/>
      <c r="BUR62" s="315"/>
      <c r="BUS62" s="195"/>
      <c r="BUT62" s="195"/>
      <c r="BUU62" s="195"/>
      <c r="BUV62" s="195"/>
      <c r="BUW62" s="195"/>
      <c r="BUX62" s="195"/>
      <c r="BUY62" s="195"/>
      <c r="BUZ62" s="195"/>
      <c r="BVA62" s="195"/>
      <c r="BVB62" s="195"/>
      <c r="BVC62" s="195"/>
      <c r="BVD62" s="195"/>
      <c r="BVE62" s="195"/>
      <c r="BVF62" s="315"/>
      <c r="BVG62" s="195"/>
      <c r="BVH62" s="195"/>
      <c r="BVI62" s="195"/>
      <c r="BVJ62" s="195"/>
      <c r="BVK62" s="195"/>
      <c r="BVL62" s="195"/>
      <c r="BVM62" s="195"/>
      <c r="BVN62" s="195"/>
      <c r="BVO62" s="195"/>
      <c r="BVP62" s="195"/>
      <c r="BVQ62" s="195"/>
      <c r="BVR62" s="195"/>
      <c r="BVS62" s="195"/>
      <c r="BVT62" s="315"/>
      <c r="BVU62" s="195"/>
      <c r="BVV62" s="195"/>
      <c r="BVW62" s="195"/>
      <c r="BVX62" s="195"/>
      <c r="BVY62" s="195"/>
      <c r="BVZ62" s="195"/>
      <c r="BWA62" s="195"/>
      <c r="BWB62" s="195"/>
      <c r="BWC62" s="195"/>
      <c r="BWD62" s="195"/>
      <c r="BWE62" s="195"/>
      <c r="BWF62" s="195"/>
      <c r="BWG62" s="195"/>
      <c r="BWH62" s="315"/>
      <c r="BWI62" s="195"/>
      <c r="BWJ62" s="195"/>
      <c r="BWK62" s="195"/>
      <c r="BWL62" s="195"/>
      <c r="BWM62" s="195"/>
      <c r="BWN62" s="195"/>
      <c r="BWO62" s="195"/>
      <c r="BWP62" s="195"/>
      <c r="BWQ62" s="195"/>
      <c r="BWR62" s="195"/>
      <c r="BWS62" s="195"/>
      <c r="BWT62" s="195"/>
      <c r="BWU62" s="195"/>
      <c r="BWV62" s="315"/>
      <c r="BWW62" s="195"/>
      <c r="BWX62" s="195"/>
      <c r="BWY62" s="195"/>
      <c r="BWZ62" s="195"/>
      <c r="BXA62" s="195"/>
      <c r="BXB62" s="195"/>
      <c r="BXC62" s="195"/>
      <c r="BXD62" s="195"/>
      <c r="BXE62" s="195"/>
      <c r="BXF62" s="195"/>
      <c r="BXG62" s="195"/>
      <c r="BXH62" s="195"/>
      <c r="BXI62" s="195"/>
      <c r="BXJ62" s="315"/>
      <c r="BXK62" s="195"/>
      <c r="BXL62" s="195"/>
      <c r="BXM62" s="195"/>
      <c r="BXN62" s="195"/>
      <c r="BXO62" s="195"/>
      <c r="BXP62" s="195"/>
      <c r="BXQ62" s="195"/>
      <c r="BXR62" s="195"/>
      <c r="BXS62" s="195"/>
      <c r="BXT62" s="195"/>
      <c r="BXU62" s="195"/>
      <c r="BXV62" s="195"/>
      <c r="BXW62" s="195"/>
      <c r="BXX62" s="315"/>
      <c r="BXY62" s="195"/>
      <c r="BXZ62" s="195"/>
      <c r="BYA62" s="195"/>
      <c r="BYB62" s="195"/>
      <c r="BYC62" s="195"/>
      <c r="BYD62" s="195"/>
      <c r="BYE62" s="195"/>
      <c r="BYF62" s="195"/>
      <c r="BYG62" s="195"/>
      <c r="BYH62" s="195"/>
      <c r="BYI62" s="195"/>
      <c r="BYJ62" s="195"/>
      <c r="BYK62" s="195"/>
      <c r="BYL62" s="315"/>
      <c r="BYM62" s="195"/>
      <c r="BYN62" s="195"/>
      <c r="BYO62" s="195"/>
      <c r="BYP62" s="195"/>
      <c r="BYQ62" s="195"/>
      <c r="BYR62" s="195"/>
      <c r="BYS62" s="195"/>
      <c r="BYT62" s="195"/>
      <c r="BYU62" s="195"/>
      <c r="BYV62" s="195"/>
      <c r="BYW62" s="195"/>
      <c r="BYX62" s="195"/>
      <c r="BYY62" s="195"/>
      <c r="BYZ62" s="315"/>
      <c r="BZA62" s="195"/>
      <c r="BZB62" s="195"/>
      <c r="BZC62" s="195"/>
      <c r="BZD62" s="195"/>
      <c r="BZE62" s="195"/>
      <c r="BZF62" s="195"/>
      <c r="BZG62" s="195"/>
      <c r="BZH62" s="195"/>
      <c r="BZI62" s="195"/>
      <c r="BZJ62" s="195"/>
      <c r="BZK62" s="195"/>
      <c r="BZL62" s="195"/>
      <c r="BZM62" s="195"/>
      <c r="BZN62" s="315"/>
      <c r="BZO62" s="195"/>
      <c r="BZP62" s="195"/>
      <c r="BZQ62" s="195"/>
      <c r="BZR62" s="195"/>
      <c r="BZS62" s="195"/>
      <c r="BZT62" s="195"/>
      <c r="BZU62" s="195"/>
      <c r="BZV62" s="195"/>
      <c r="BZW62" s="195"/>
      <c r="BZX62" s="195"/>
      <c r="BZY62" s="195"/>
      <c r="BZZ62" s="195"/>
      <c r="CAA62" s="195"/>
      <c r="CAB62" s="315"/>
      <c r="CAC62" s="195"/>
      <c r="CAD62" s="195"/>
      <c r="CAE62" s="195"/>
      <c r="CAF62" s="195"/>
      <c r="CAG62" s="195"/>
      <c r="CAH62" s="195"/>
      <c r="CAI62" s="195"/>
      <c r="CAJ62" s="195"/>
      <c r="CAK62" s="195"/>
      <c r="CAL62" s="195"/>
      <c r="CAM62" s="195"/>
      <c r="CAN62" s="195"/>
      <c r="CAO62" s="195"/>
      <c r="CAP62" s="315"/>
      <c r="CAQ62" s="195"/>
      <c r="CAR62" s="195"/>
      <c r="CAS62" s="195"/>
      <c r="CAT62" s="195"/>
      <c r="CAU62" s="195"/>
      <c r="CAV62" s="195"/>
      <c r="CAW62" s="195"/>
      <c r="CAX62" s="195"/>
      <c r="CAY62" s="195"/>
      <c r="CAZ62" s="195"/>
      <c r="CBA62" s="195"/>
      <c r="CBB62" s="195"/>
      <c r="CBC62" s="195"/>
      <c r="CBD62" s="315"/>
      <c r="CBE62" s="195"/>
      <c r="CBF62" s="195"/>
      <c r="CBG62" s="195"/>
      <c r="CBH62" s="195"/>
      <c r="CBI62" s="195"/>
      <c r="CBJ62" s="195"/>
      <c r="CBK62" s="195"/>
      <c r="CBL62" s="195"/>
      <c r="CBM62" s="195"/>
      <c r="CBN62" s="195"/>
      <c r="CBO62" s="195"/>
      <c r="CBP62" s="195"/>
      <c r="CBQ62" s="195"/>
      <c r="CBR62" s="315"/>
      <c r="CBS62" s="195"/>
      <c r="CBT62" s="195"/>
      <c r="CBU62" s="195"/>
      <c r="CBV62" s="195"/>
      <c r="CBW62" s="195"/>
      <c r="CBX62" s="195"/>
      <c r="CBY62" s="195"/>
      <c r="CBZ62" s="195"/>
      <c r="CCA62" s="195"/>
      <c r="CCB62" s="195"/>
      <c r="CCC62" s="195"/>
      <c r="CCD62" s="195"/>
      <c r="CCE62" s="195"/>
      <c r="CCF62" s="315"/>
      <c r="CCG62" s="195"/>
      <c r="CCH62" s="195"/>
      <c r="CCI62" s="195"/>
      <c r="CCJ62" s="195"/>
      <c r="CCK62" s="195"/>
      <c r="CCL62" s="195"/>
      <c r="CCM62" s="195"/>
      <c r="CCN62" s="195"/>
      <c r="CCO62" s="195"/>
      <c r="CCP62" s="195"/>
      <c r="CCQ62" s="195"/>
      <c r="CCR62" s="195"/>
      <c r="CCS62" s="195"/>
      <c r="CCT62" s="315"/>
      <c r="CCU62" s="195"/>
      <c r="CCV62" s="195"/>
      <c r="CCW62" s="195"/>
      <c r="CCX62" s="195"/>
      <c r="CCY62" s="195"/>
      <c r="CCZ62" s="195"/>
      <c r="CDA62" s="195"/>
      <c r="CDB62" s="195"/>
      <c r="CDC62" s="195"/>
      <c r="CDD62" s="195"/>
      <c r="CDE62" s="195"/>
      <c r="CDF62" s="195"/>
      <c r="CDG62" s="195"/>
      <c r="CDH62" s="315"/>
      <c r="CDI62" s="195"/>
      <c r="CDJ62" s="195"/>
      <c r="CDK62" s="195"/>
      <c r="CDL62" s="195"/>
      <c r="CDM62" s="195"/>
      <c r="CDN62" s="195"/>
      <c r="CDO62" s="195"/>
      <c r="CDP62" s="195"/>
      <c r="CDQ62" s="195"/>
      <c r="CDR62" s="195"/>
      <c r="CDS62" s="195"/>
      <c r="CDT62" s="195"/>
      <c r="CDU62" s="195"/>
      <c r="CDV62" s="315"/>
      <c r="CDW62" s="195"/>
      <c r="CDX62" s="195"/>
      <c r="CDY62" s="195"/>
      <c r="CDZ62" s="195"/>
      <c r="CEA62" s="195"/>
      <c r="CEB62" s="195"/>
      <c r="CEC62" s="195"/>
      <c r="CED62" s="195"/>
      <c r="CEE62" s="195"/>
      <c r="CEF62" s="195"/>
      <c r="CEG62" s="195"/>
      <c r="CEH62" s="195"/>
      <c r="CEI62" s="195"/>
      <c r="CEJ62" s="315"/>
      <c r="CEK62" s="195"/>
      <c r="CEL62" s="195"/>
      <c r="CEM62" s="195"/>
      <c r="CEN62" s="195"/>
      <c r="CEO62" s="195"/>
      <c r="CEP62" s="195"/>
      <c r="CEQ62" s="195"/>
      <c r="CER62" s="195"/>
      <c r="CES62" s="195"/>
      <c r="CET62" s="195"/>
      <c r="CEU62" s="195"/>
      <c r="CEV62" s="195"/>
      <c r="CEW62" s="195"/>
      <c r="CEX62" s="315"/>
      <c r="CEY62" s="195"/>
      <c r="CEZ62" s="195"/>
      <c r="CFA62" s="195"/>
      <c r="CFB62" s="195"/>
      <c r="CFC62" s="195"/>
      <c r="CFD62" s="195"/>
      <c r="CFE62" s="195"/>
      <c r="CFF62" s="195"/>
      <c r="CFG62" s="195"/>
      <c r="CFH62" s="195"/>
      <c r="CFI62" s="195"/>
      <c r="CFJ62" s="195"/>
      <c r="CFK62" s="195"/>
      <c r="CFL62" s="315"/>
      <c r="CFM62" s="195"/>
      <c r="CFN62" s="195"/>
      <c r="CFO62" s="195"/>
      <c r="CFP62" s="195"/>
      <c r="CFQ62" s="195"/>
      <c r="CFR62" s="195"/>
      <c r="CFS62" s="195"/>
      <c r="CFT62" s="195"/>
      <c r="CFU62" s="195"/>
      <c r="CFV62" s="195"/>
      <c r="CFW62" s="195"/>
      <c r="CFX62" s="195"/>
      <c r="CFY62" s="195"/>
      <c r="CFZ62" s="315"/>
      <c r="CGA62" s="195"/>
      <c r="CGB62" s="195"/>
      <c r="CGC62" s="195"/>
      <c r="CGD62" s="195"/>
      <c r="CGE62" s="195"/>
      <c r="CGF62" s="195"/>
      <c r="CGG62" s="195"/>
      <c r="CGH62" s="195"/>
      <c r="CGI62" s="195"/>
      <c r="CGJ62" s="195"/>
      <c r="CGK62" s="195"/>
      <c r="CGL62" s="195"/>
      <c r="CGM62" s="195"/>
      <c r="CGN62" s="315"/>
      <c r="CGO62" s="195"/>
      <c r="CGP62" s="195"/>
      <c r="CGQ62" s="195"/>
      <c r="CGR62" s="195"/>
      <c r="CGS62" s="195"/>
      <c r="CGT62" s="195"/>
      <c r="CGU62" s="195"/>
      <c r="CGV62" s="195"/>
      <c r="CGW62" s="195"/>
      <c r="CGX62" s="195"/>
      <c r="CGY62" s="195"/>
      <c r="CGZ62" s="195"/>
      <c r="CHA62" s="195"/>
      <c r="CHB62" s="315"/>
      <c r="CHC62" s="195"/>
      <c r="CHD62" s="195"/>
      <c r="CHE62" s="195"/>
      <c r="CHF62" s="195"/>
      <c r="CHG62" s="195"/>
      <c r="CHH62" s="195"/>
      <c r="CHI62" s="195"/>
      <c r="CHJ62" s="195"/>
      <c r="CHK62" s="195"/>
      <c r="CHL62" s="195"/>
      <c r="CHM62" s="195"/>
      <c r="CHN62" s="195"/>
      <c r="CHO62" s="195"/>
      <c r="CHP62" s="315"/>
      <c r="CHQ62" s="195"/>
      <c r="CHR62" s="195"/>
      <c r="CHS62" s="195"/>
      <c r="CHT62" s="195"/>
      <c r="CHU62" s="195"/>
      <c r="CHV62" s="195"/>
      <c r="CHW62" s="195"/>
      <c r="CHX62" s="195"/>
      <c r="CHY62" s="195"/>
      <c r="CHZ62" s="195"/>
      <c r="CIA62" s="195"/>
      <c r="CIB62" s="195"/>
      <c r="CIC62" s="195"/>
      <c r="CID62" s="315"/>
      <c r="CIE62" s="195"/>
      <c r="CIF62" s="195"/>
      <c r="CIG62" s="195"/>
      <c r="CIH62" s="195"/>
      <c r="CII62" s="195"/>
      <c r="CIJ62" s="195"/>
      <c r="CIK62" s="195"/>
      <c r="CIL62" s="195"/>
      <c r="CIM62" s="195"/>
      <c r="CIN62" s="195"/>
      <c r="CIO62" s="195"/>
      <c r="CIP62" s="195"/>
      <c r="CIQ62" s="195"/>
      <c r="CIR62" s="315"/>
      <c r="CIS62" s="195"/>
      <c r="CIT62" s="195"/>
      <c r="CIU62" s="195"/>
      <c r="CIV62" s="195"/>
      <c r="CIW62" s="195"/>
      <c r="CIX62" s="195"/>
      <c r="CIY62" s="195"/>
      <c r="CIZ62" s="195"/>
      <c r="CJA62" s="195"/>
      <c r="CJB62" s="195"/>
      <c r="CJC62" s="195"/>
      <c r="CJD62" s="195"/>
      <c r="CJE62" s="195"/>
      <c r="CJF62" s="315"/>
      <c r="CJG62" s="195"/>
      <c r="CJH62" s="195"/>
      <c r="CJI62" s="195"/>
      <c r="CJJ62" s="195"/>
      <c r="CJK62" s="195"/>
      <c r="CJL62" s="195"/>
      <c r="CJM62" s="195"/>
      <c r="CJN62" s="195"/>
      <c r="CJO62" s="195"/>
      <c r="CJP62" s="195"/>
      <c r="CJQ62" s="195"/>
      <c r="CJR62" s="195"/>
      <c r="CJS62" s="195"/>
      <c r="CJT62" s="315"/>
      <c r="CJU62" s="195"/>
      <c r="CJV62" s="195"/>
      <c r="CJW62" s="195"/>
      <c r="CJX62" s="195"/>
      <c r="CJY62" s="195"/>
      <c r="CJZ62" s="195"/>
      <c r="CKA62" s="195"/>
      <c r="CKB62" s="195"/>
      <c r="CKC62" s="195"/>
      <c r="CKD62" s="195"/>
      <c r="CKE62" s="195"/>
      <c r="CKF62" s="195"/>
      <c r="CKG62" s="195"/>
      <c r="CKH62" s="315"/>
      <c r="CKI62" s="195"/>
      <c r="CKJ62" s="195"/>
      <c r="CKK62" s="195"/>
      <c r="CKL62" s="195"/>
      <c r="CKM62" s="195"/>
      <c r="CKN62" s="195"/>
      <c r="CKO62" s="195"/>
      <c r="CKP62" s="195"/>
      <c r="CKQ62" s="195"/>
      <c r="CKR62" s="195"/>
      <c r="CKS62" s="195"/>
      <c r="CKT62" s="195"/>
      <c r="CKU62" s="195"/>
      <c r="CKV62" s="315"/>
      <c r="CKW62" s="195"/>
      <c r="CKX62" s="195"/>
      <c r="CKY62" s="195"/>
      <c r="CKZ62" s="195"/>
      <c r="CLA62" s="195"/>
      <c r="CLB62" s="195"/>
      <c r="CLC62" s="195"/>
      <c r="CLD62" s="195"/>
      <c r="CLE62" s="195"/>
      <c r="CLF62" s="195"/>
      <c r="CLG62" s="195"/>
      <c r="CLH62" s="195"/>
      <c r="CLI62" s="195"/>
      <c r="CLJ62" s="315"/>
      <c r="CLK62" s="195"/>
      <c r="CLL62" s="195"/>
      <c r="CLM62" s="195"/>
      <c r="CLN62" s="195"/>
      <c r="CLO62" s="195"/>
      <c r="CLP62" s="195"/>
      <c r="CLQ62" s="195"/>
      <c r="CLR62" s="195"/>
      <c r="CLS62" s="195"/>
      <c r="CLT62" s="195"/>
      <c r="CLU62" s="195"/>
      <c r="CLV62" s="195"/>
      <c r="CLW62" s="195"/>
      <c r="CLX62" s="315"/>
      <c r="CLY62" s="195"/>
      <c r="CLZ62" s="195"/>
      <c r="CMA62" s="195"/>
      <c r="CMB62" s="195"/>
      <c r="CMC62" s="195"/>
      <c r="CMD62" s="195"/>
      <c r="CME62" s="195"/>
      <c r="CMF62" s="195"/>
      <c r="CMG62" s="195"/>
      <c r="CMH62" s="195"/>
      <c r="CMI62" s="195"/>
      <c r="CMJ62" s="195"/>
      <c r="CMK62" s="195"/>
      <c r="CML62" s="315"/>
      <c r="CMM62" s="195"/>
      <c r="CMN62" s="195"/>
      <c r="CMO62" s="195"/>
      <c r="CMP62" s="195"/>
      <c r="CMQ62" s="195"/>
      <c r="CMR62" s="195"/>
      <c r="CMS62" s="195"/>
      <c r="CMT62" s="195"/>
      <c r="CMU62" s="195"/>
      <c r="CMV62" s="195"/>
      <c r="CMW62" s="195"/>
      <c r="CMX62" s="195"/>
      <c r="CMY62" s="195"/>
      <c r="CMZ62" s="315"/>
      <c r="CNA62" s="195"/>
      <c r="CNB62" s="195"/>
      <c r="CNC62" s="195"/>
      <c r="CND62" s="195"/>
      <c r="CNE62" s="195"/>
      <c r="CNF62" s="195"/>
      <c r="CNG62" s="195"/>
      <c r="CNH62" s="195"/>
      <c r="CNI62" s="195"/>
      <c r="CNJ62" s="195"/>
      <c r="CNK62" s="195"/>
      <c r="CNL62" s="195"/>
      <c r="CNM62" s="195"/>
      <c r="CNN62" s="315"/>
      <c r="CNO62" s="195"/>
      <c r="CNP62" s="195"/>
      <c r="CNQ62" s="195"/>
      <c r="CNR62" s="195"/>
      <c r="CNS62" s="195"/>
      <c r="CNT62" s="195"/>
      <c r="CNU62" s="195"/>
      <c r="CNV62" s="195"/>
      <c r="CNW62" s="195"/>
      <c r="CNX62" s="195"/>
      <c r="CNY62" s="195"/>
      <c r="CNZ62" s="195"/>
      <c r="COA62" s="195"/>
      <c r="COB62" s="315"/>
      <c r="COC62" s="195"/>
      <c r="COD62" s="195"/>
      <c r="COE62" s="195"/>
      <c r="COF62" s="195"/>
      <c r="COG62" s="195"/>
      <c r="COH62" s="195"/>
      <c r="COI62" s="195"/>
      <c r="COJ62" s="195"/>
      <c r="COK62" s="195"/>
      <c r="COL62" s="195"/>
      <c r="COM62" s="195"/>
      <c r="CON62" s="195"/>
      <c r="COO62" s="195"/>
      <c r="COP62" s="315"/>
      <c r="COQ62" s="195"/>
      <c r="COR62" s="195"/>
      <c r="COS62" s="195"/>
      <c r="COT62" s="195"/>
      <c r="COU62" s="195"/>
      <c r="COV62" s="195"/>
      <c r="COW62" s="195"/>
      <c r="COX62" s="195"/>
      <c r="COY62" s="195"/>
      <c r="COZ62" s="195"/>
      <c r="CPA62" s="195"/>
      <c r="CPB62" s="195"/>
      <c r="CPC62" s="195"/>
      <c r="CPD62" s="315"/>
      <c r="CPE62" s="195"/>
      <c r="CPF62" s="195"/>
      <c r="CPG62" s="195"/>
      <c r="CPH62" s="195"/>
      <c r="CPI62" s="195"/>
      <c r="CPJ62" s="195"/>
      <c r="CPK62" s="195"/>
      <c r="CPL62" s="195"/>
      <c r="CPM62" s="195"/>
      <c r="CPN62" s="195"/>
      <c r="CPO62" s="195"/>
      <c r="CPP62" s="195"/>
      <c r="CPQ62" s="195"/>
      <c r="CPR62" s="315"/>
      <c r="CPS62" s="195"/>
      <c r="CPT62" s="195"/>
      <c r="CPU62" s="195"/>
      <c r="CPV62" s="195"/>
      <c r="CPW62" s="195"/>
      <c r="CPX62" s="195"/>
      <c r="CPY62" s="195"/>
      <c r="CPZ62" s="195"/>
      <c r="CQA62" s="195"/>
      <c r="CQB62" s="195"/>
      <c r="CQC62" s="195"/>
      <c r="CQD62" s="195"/>
      <c r="CQE62" s="195"/>
      <c r="CQF62" s="315"/>
      <c r="CQG62" s="195"/>
      <c r="CQH62" s="195"/>
      <c r="CQI62" s="195"/>
      <c r="CQJ62" s="195"/>
      <c r="CQK62" s="195"/>
      <c r="CQL62" s="195"/>
      <c r="CQM62" s="195"/>
      <c r="CQN62" s="195"/>
      <c r="CQO62" s="195"/>
      <c r="CQP62" s="195"/>
      <c r="CQQ62" s="195"/>
      <c r="CQR62" s="195"/>
      <c r="CQS62" s="195"/>
      <c r="CQT62" s="315"/>
      <c r="CQU62" s="195"/>
      <c r="CQV62" s="195"/>
      <c r="CQW62" s="195"/>
      <c r="CQX62" s="195"/>
      <c r="CQY62" s="195"/>
      <c r="CQZ62" s="195"/>
      <c r="CRA62" s="195"/>
      <c r="CRB62" s="195"/>
      <c r="CRC62" s="195"/>
      <c r="CRD62" s="195"/>
      <c r="CRE62" s="195"/>
      <c r="CRF62" s="195"/>
      <c r="CRG62" s="195"/>
      <c r="CRH62" s="315"/>
      <c r="CRI62" s="195"/>
      <c r="CRJ62" s="195"/>
      <c r="CRK62" s="195"/>
      <c r="CRL62" s="195"/>
      <c r="CRM62" s="195"/>
      <c r="CRN62" s="195"/>
      <c r="CRO62" s="195"/>
      <c r="CRP62" s="195"/>
      <c r="CRQ62" s="195"/>
      <c r="CRR62" s="195"/>
      <c r="CRS62" s="195"/>
      <c r="CRT62" s="195"/>
      <c r="CRU62" s="195"/>
      <c r="CRV62" s="315"/>
      <c r="CRW62" s="195"/>
      <c r="CRX62" s="195"/>
      <c r="CRY62" s="195"/>
      <c r="CRZ62" s="195"/>
      <c r="CSA62" s="195"/>
      <c r="CSB62" s="195"/>
      <c r="CSC62" s="195"/>
      <c r="CSD62" s="195"/>
      <c r="CSE62" s="195"/>
      <c r="CSF62" s="195"/>
      <c r="CSG62" s="195"/>
      <c r="CSH62" s="195"/>
      <c r="CSI62" s="195"/>
      <c r="CSJ62" s="315"/>
      <c r="CSK62" s="195"/>
      <c r="CSL62" s="195"/>
      <c r="CSM62" s="195"/>
      <c r="CSN62" s="195"/>
      <c r="CSO62" s="195"/>
      <c r="CSP62" s="195"/>
      <c r="CSQ62" s="195"/>
      <c r="CSR62" s="195"/>
      <c r="CSS62" s="195"/>
      <c r="CST62" s="195"/>
      <c r="CSU62" s="195"/>
      <c r="CSV62" s="195"/>
      <c r="CSW62" s="195"/>
      <c r="CSX62" s="315"/>
      <c r="CSY62" s="195"/>
      <c r="CSZ62" s="195"/>
      <c r="CTA62" s="195"/>
      <c r="CTB62" s="195"/>
      <c r="CTC62" s="195"/>
      <c r="CTD62" s="195"/>
      <c r="CTE62" s="195"/>
      <c r="CTF62" s="195"/>
      <c r="CTG62" s="195"/>
      <c r="CTH62" s="195"/>
      <c r="CTI62" s="195"/>
      <c r="CTJ62" s="195"/>
      <c r="CTK62" s="195"/>
      <c r="CTL62" s="315"/>
      <c r="CTM62" s="195"/>
      <c r="CTN62" s="195"/>
      <c r="CTO62" s="195"/>
      <c r="CTP62" s="195"/>
      <c r="CTQ62" s="195"/>
      <c r="CTR62" s="195"/>
      <c r="CTS62" s="195"/>
      <c r="CTT62" s="195"/>
      <c r="CTU62" s="195"/>
      <c r="CTV62" s="195"/>
      <c r="CTW62" s="195"/>
      <c r="CTX62" s="195"/>
      <c r="CTY62" s="195"/>
      <c r="CTZ62" s="315"/>
      <c r="CUA62" s="195"/>
      <c r="CUB62" s="195"/>
      <c r="CUC62" s="195"/>
      <c r="CUD62" s="195"/>
      <c r="CUE62" s="195"/>
      <c r="CUF62" s="195"/>
      <c r="CUG62" s="195"/>
      <c r="CUH62" s="195"/>
      <c r="CUI62" s="195"/>
      <c r="CUJ62" s="195"/>
      <c r="CUK62" s="195"/>
      <c r="CUL62" s="195"/>
      <c r="CUM62" s="195"/>
      <c r="CUN62" s="315"/>
      <c r="CUO62" s="195"/>
      <c r="CUP62" s="195"/>
      <c r="CUQ62" s="195"/>
      <c r="CUR62" s="195"/>
      <c r="CUS62" s="195"/>
      <c r="CUT62" s="195"/>
      <c r="CUU62" s="195"/>
      <c r="CUV62" s="195"/>
      <c r="CUW62" s="195"/>
      <c r="CUX62" s="195"/>
      <c r="CUY62" s="195"/>
      <c r="CUZ62" s="195"/>
      <c r="CVA62" s="195"/>
      <c r="CVB62" s="315"/>
      <c r="CVC62" s="195"/>
      <c r="CVD62" s="195"/>
      <c r="CVE62" s="195"/>
      <c r="CVF62" s="195"/>
      <c r="CVG62" s="195"/>
      <c r="CVH62" s="195"/>
      <c r="CVI62" s="195"/>
      <c r="CVJ62" s="195"/>
      <c r="CVK62" s="195"/>
      <c r="CVL62" s="195"/>
      <c r="CVM62" s="195"/>
      <c r="CVN62" s="195"/>
      <c r="CVO62" s="195"/>
      <c r="CVP62" s="315"/>
      <c r="CVQ62" s="195"/>
      <c r="CVR62" s="195"/>
      <c r="CVS62" s="195"/>
      <c r="CVT62" s="195"/>
      <c r="CVU62" s="195"/>
      <c r="CVV62" s="195"/>
      <c r="CVW62" s="195"/>
      <c r="CVX62" s="195"/>
      <c r="CVY62" s="195"/>
      <c r="CVZ62" s="195"/>
      <c r="CWA62" s="195"/>
      <c r="CWB62" s="195"/>
      <c r="CWC62" s="195"/>
      <c r="CWD62" s="315"/>
      <c r="CWE62" s="195"/>
      <c r="CWF62" s="195"/>
      <c r="CWG62" s="195"/>
      <c r="CWH62" s="195"/>
      <c r="CWI62" s="195"/>
      <c r="CWJ62" s="195"/>
      <c r="CWK62" s="195"/>
      <c r="CWL62" s="195"/>
      <c r="CWM62" s="195"/>
      <c r="CWN62" s="195"/>
      <c r="CWO62" s="195"/>
      <c r="CWP62" s="195"/>
      <c r="CWQ62" s="195"/>
      <c r="CWR62" s="315"/>
      <c r="CWS62" s="195"/>
      <c r="CWT62" s="195"/>
      <c r="CWU62" s="195"/>
      <c r="CWV62" s="195"/>
      <c r="CWW62" s="195"/>
      <c r="CWX62" s="195"/>
      <c r="CWY62" s="195"/>
      <c r="CWZ62" s="195"/>
      <c r="CXA62" s="195"/>
      <c r="CXB62" s="195"/>
      <c r="CXC62" s="195"/>
      <c r="CXD62" s="195"/>
      <c r="CXE62" s="195"/>
      <c r="CXF62" s="315"/>
      <c r="CXG62" s="195"/>
      <c r="CXH62" s="195"/>
      <c r="CXI62" s="195"/>
      <c r="CXJ62" s="195"/>
      <c r="CXK62" s="195"/>
      <c r="CXL62" s="195"/>
      <c r="CXM62" s="195"/>
      <c r="CXN62" s="195"/>
      <c r="CXO62" s="195"/>
      <c r="CXP62" s="195"/>
      <c r="CXQ62" s="195"/>
      <c r="CXR62" s="195"/>
      <c r="CXS62" s="195"/>
      <c r="CXT62" s="315"/>
      <c r="CXU62" s="195"/>
      <c r="CXV62" s="195"/>
      <c r="CXW62" s="195"/>
      <c r="CXX62" s="195"/>
      <c r="CXY62" s="195"/>
      <c r="CXZ62" s="195"/>
      <c r="CYA62" s="195"/>
      <c r="CYB62" s="195"/>
      <c r="CYC62" s="195"/>
      <c r="CYD62" s="195"/>
      <c r="CYE62" s="195"/>
      <c r="CYF62" s="195"/>
      <c r="CYG62" s="195"/>
      <c r="CYH62" s="315"/>
      <c r="CYI62" s="195"/>
      <c r="CYJ62" s="195"/>
      <c r="CYK62" s="195"/>
      <c r="CYL62" s="195"/>
      <c r="CYM62" s="195"/>
      <c r="CYN62" s="195"/>
      <c r="CYO62" s="195"/>
      <c r="CYP62" s="195"/>
      <c r="CYQ62" s="195"/>
      <c r="CYR62" s="195"/>
      <c r="CYS62" s="195"/>
      <c r="CYT62" s="195"/>
      <c r="CYU62" s="195"/>
      <c r="CYV62" s="315"/>
      <c r="CYW62" s="195"/>
      <c r="CYX62" s="195"/>
      <c r="CYY62" s="195"/>
      <c r="CYZ62" s="195"/>
      <c r="CZA62" s="195"/>
      <c r="CZB62" s="195"/>
      <c r="CZC62" s="195"/>
      <c r="CZD62" s="195"/>
      <c r="CZE62" s="195"/>
      <c r="CZF62" s="195"/>
      <c r="CZG62" s="195"/>
      <c r="CZH62" s="195"/>
      <c r="CZI62" s="195"/>
      <c r="CZJ62" s="315"/>
      <c r="CZK62" s="195"/>
      <c r="CZL62" s="195"/>
      <c r="CZM62" s="195"/>
      <c r="CZN62" s="195"/>
      <c r="CZO62" s="195"/>
      <c r="CZP62" s="195"/>
      <c r="CZQ62" s="195"/>
      <c r="CZR62" s="195"/>
      <c r="CZS62" s="195"/>
      <c r="CZT62" s="195"/>
      <c r="CZU62" s="195"/>
      <c r="CZV62" s="195"/>
      <c r="CZW62" s="195"/>
      <c r="CZX62" s="315"/>
      <c r="CZY62" s="195"/>
      <c r="CZZ62" s="195"/>
      <c r="DAA62" s="195"/>
      <c r="DAB62" s="195"/>
      <c r="DAC62" s="195"/>
      <c r="DAD62" s="195"/>
      <c r="DAE62" s="195"/>
      <c r="DAF62" s="195"/>
      <c r="DAG62" s="195"/>
      <c r="DAH62" s="195"/>
      <c r="DAI62" s="195"/>
      <c r="DAJ62" s="195"/>
      <c r="DAK62" s="195"/>
      <c r="DAL62" s="315"/>
      <c r="DAM62" s="195"/>
      <c r="DAN62" s="195"/>
      <c r="DAO62" s="195"/>
      <c r="DAP62" s="195"/>
      <c r="DAQ62" s="195"/>
      <c r="DAR62" s="195"/>
      <c r="DAS62" s="195"/>
      <c r="DAT62" s="195"/>
      <c r="DAU62" s="195"/>
      <c r="DAV62" s="195"/>
      <c r="DAW62" s="195"/>
      <c r="DAX62" s="195"/>
      <c r="DAY62" s="195"/>
      <c r="DAZ62" s="315"/>
      <c r="DBA62" s="195"/>
      <c r="DBB62" s="195"/>
      <c r="DBC62" s="195"/>
      <c r="DBD62" s="195"/>
      <c r="DBE62" s="195"/>
      <c r="DBF62" s="195"/>
      <c r="DBG62" s="195"/>
      <c r="DBH62" s="195"/>
      <c r="DBI62" s="195"/>
      <c r="DBJ62" s="195"/>
      <c r="DBK62" s="195"/>
      <c r="DBL62" s="195"/>
      <c r="DBM62" s="195"/>
      <c r="DBN62" s="315"/>
      <c r="DBO62" s="195"/>
      <c r="DBP62" s="195"/>
      <c r="DBQ62" s="195"/>
      <c r="DBR62" s="195"/>
      <c r="DBS62" s="195"/>
      <c r="DBT62" s="195"/>
      <c r="DBU62" s="195"/>
      <c r="DBV62" s="195"/>
      <c r="DBW62" s="195"/>
      <c r="DBX62" s="195"/>
      <c r="DBY62" s="195"/>
      <c r="DBZ62" s="195"/>
      <c r="DCA62" s="195"/>
      <c r="DCB62" s="315"/>
      <c r="DCC62" s="195"/>
      <c r="DCD62" s="195"/>
      <c r="DCE62" s="195"/>
      <c r="DCF62" s="195"/>
      <c r="DCG62" s="195"/>
      <c r="DCH62" s="195"/>
      <c r="DCI62" s="195"/>
      <c r="DCJ62" s="195"/>
      <c r="DCK62" s="195"/>
      <c r="DCL62" s="195"/>
      <c r="DCM62" s="195"/>
      <c r="DCN62" s="195"/>
      <c r="DCO62" s="195"/>
      <c r="DCP62" s="315"/>
      <c r="DCQ62" s="195"/>
      <c r="DCR62" s="195"/>
      <c r="DCS62" s="195"/>
      <c r="DCT62" s="195"/>
      <c r="DCU62" s="195"/>
      <c r="DCV62" s="195"/>
      <c r="DCW62" s="195"/>
      <c r="DCX62" s="195"/>
      <c r="DCY62" s="195"/>
      <c r="DCZ62" s="195"/>
      <c r="DDA62" s="195"/>
      <c r="DDB62" s="195"/>
      <c r="DDC62" s="195"/>
      <c r="DDD62" s="315"/>
      <c r="DDE62" s="195"/>
      <c r="DDF62" s="195"/>
      <c r="DDG62" s="195"/>
      <c r="DDH62" s="195"/>
      <c r="DDI62" s="195"/>
      <c r="DDJ62" s="195"/>
      <c r="DDK62" s="195"/>
      <c r="DDL62" s="195"/>
      <c r="DDM62" s="195"/>
      <c r="DDN62" s="195"/>
      <c r="DDO62" s="195"/>
      <c r="DDP62" s="195"/>
      <c r="DDQ62" s="195"/>
      <c r="DDR62" s="315"/>
      <c r="DDS62" s="195"/>
      <c r="DDT62" s="195"/>
      <c r="DDU62" s="195"/>
      <c r="DDV62" s="195"/>
      <c r="DDW62" s="195"/>
      <c r="DDX62" s="195"/>
      <c r="DDY62" s="195"/>
      <c r="DDZ62" s="195"/>
      <c r="DEA62" s="195"/>
      <c r="DEB62" s="195"/>
      <c r="DEC62" s="195"/>
      <c r="DED62" s="195"/>
      <c r="DEE62" s="195"/>
      <c r="DEF62" s="315"/>
      <c r="DEG62" s="195"/>
      <c r="DEH62" s="195"/>
      <c r="DEI62" s="195"/>
      <c r="DEJ62" s="195"/>
      <c r="DEK62" s="195"/>
      <c r="DEL62" s="195"/>
      <c r="DEM62" s="195"/>
      <c r="DEN62" s="195"/>
      <c r="DEO62" s="195"/>
      <c r="DEP62" s="195"/>
      <c r="DEQ62" s="195"/>
      <c r="DER62" s="195"/>
      <c r="DES62" s="195"/>
      <c r="DET62" s="315"/>
      <c r="DEU62" s="195"/>
      <c r="DEV62" s="195"/>
      <c r="DEW62" s="195"/>
      <c r="DEX62" s="195"/>
      <c r="DEY62" s="195"/>
      <c r="DEZ62" s="195"/>
      <c r="DFA62" s="195"/>
      <c r="DFB62" s="195"/>
      <c r="DFC62" s="195"/>
      <c r="DFD62" s="195"/>
      <c r="DFE62" s="195"/>
      <c r="DFF62" s="195"/>
      <c r="DFG62" s="195"/>
      <c r="DFH62" s="315"/>
      <c r="DFI62" s="195"/>
      <c r="DFJ62" s="195"/>
      <c r="DFK62" s="195"/>
      <c r="DFL62" s="195"/>
      <c r="DFM62" s="195"/>
      <c r="DFN62" s="195"/>
      <c r="DFO62" s="195"/>
      <c r="DFP62" s="195"/>
      <c r="DFQ62" s="195"/>
      <c r="DFR62" s="195"/>
      <c r="DFS62" s="195"/>
      <c r="DFT62" s="195"/>
      <c r="DFU62" s="195"/>
      <c r="DFV62" s="315"/>
      <c r="DFW62" s="195"/>
      <c r="DFX62" s="195"/>
      <c r="DFY62" s="195"/>
      <c r="DFZ62" s="195"/>
      <c r="DGA62" s="195"/>
      <c r="DGB62" s="195"/>
      <c r="DGC62" s="195"/>
      <c r="DGD62" s="195"/>
      <c r="DGE62" s="195"/>
      <c r="DGF62" s="195"/>
      <c r="DGG62" s="195"/>
      <c r="DGH62" s="195"/>
      <c r="DGI62" s="195"/>
      <c r="DGJ62" s="315"/>
      <c r="DGK62" s="195"/>
      <c r="DGL62" s="195"/>
      <c r="DGM62" s="195"/>
      <c r="DGN62" s="195"/>
      <c r="DGO62" s="195"/>
      <c r="DGP62" s="195"/>
      <c r="DGQ62" s="195"/>
      <c r="DGR62" s="195"/>
      <c r="DGS62" s="195"/>
      <c r="DGT62" s="195"/>
      <c r="DGU62" s="195"/>
      <c r="DGV62" s="195"/>
      <c r="DGW62" s="195"/>
      <c r="DGX62" s="315"/>
      <c r="DGY62" s="195"/>
      <c r="DGZ62" s="195"/>
      <c r="DHA62" s="195"/>
      <c r="DHB62" s="195"/>
      <c r="DHC62" s="195"/>
      <c r="DHD62" s="195"/>
      <c r="DHE62" s="195"/>
      <c r="DHF62" s="195"/>
      <c r="DHG62" s="195"/>
      <c r="DHH62" s="195"/>
      <c r="DHI62" s="195"/>
      <c r="DHJ62" s="195"/>
      <c r="DHK62" s="195"/>
      <c r="DHL62" s="315"/>
      <c r="DHM62" s="195"/>
      <c r="DHN62" s="195"/>
      <c r="DHO62" s="195"/>
      <c r="DHP62" s="195"/>
      <c r="DHQ62" s="195"/>
      <c r="DHR62" s="195"/>
      <c r="DHS62" s="195"/>
      <c r="DHT62" s="195"/>
      <c r="DHU62" s="195"/>
      <c r="DHV62" s="195"/>
      <c r="DHW62" s="195"/>
      <c r="DHX62" s="195"/>
      <c r="DHY62" s="195"/>
      <c r="DHZ62" s="315"/>
      <c r="DIA62" s="195"/>
      <c r="DIB62" s="195"/>
      <c r="DIC62" s="195"/>
      <c r="DID62" s="195"/>
      <c r="DIE62" s="195"/>
      <c r="DIF62" s="195"/>
      <c r="DIG62" s="195"/>
      <c r="DIH62" s="195"/>
      <c r="DII62" s="195"/>
      <c r="DIJ62" s="195"/>
      <c r="DIK62" s="195"/>
      <c r="DIL62" s="195"/>
      <c r="DIM62" s="195"/>
      <c r="DIN62" s="315"/>
      <c r="DIO62" s="195"/>
      <c r="DIP62" s="195"/>
      <c r="DIQ62" s="195"/>
      <c r="DIR62" s="195"/>
      <c r="DIS62" s="195"/>
      <c r="DIT62" s="195"/>
      <c r="DIU62" s="195"/>
      <c r="DIV62" s="195"/>
      <c r="DIW62" s="195"/>
      <c r="DIX62" s="195"/>
      <c r="DIY62" s="195"/>
      <c r="DIZ62" s="195"/>
      <c r="DJA62" s="195"/>
      <c r="DJB62" s="315"/>
      <c r="DJC62" s="195"/>
      <c r="DJD62" s="195"/>
      <c r="DJE62" s="195"/>
      <c r="DJF62" s="195"/>
      <c r="DJG62" s="195"/>
      <c r="DJH62" s="195"/>
      <c r="DJI62" s="195"/>
      <c r="DJJ62" s="195"/>
      <c r="DJK62" s="195"/>
      <c r="DJL62" s="195"/>
      <c r="DJM62" s="195"/>
      <c r="DJN62" s="195"/>
      <c r="DJO62" s="195"/>
      <c r="DJP62" s="315"/>
      <c r="DJQ62" s="195"/>
      <c r="DJR62" s="195"/>
      <c r="DJS62" s="195"/>
      <c r="DJT62" s="195"/>
      <c r="DJU62" s="195"/>
      <c r="DJV62" s="195"/>
      <c r="DJW62" s="195"/>
      <c r="DJX62" s="195"/>
      <c r="DJY62" s="195"/>
      <c r="DJZ62" s="195"/>
      <c r="DKA62" s="195"/>
      <c r="DKB62" s="195"/>
      <c r="DKC62" s="195"/>
      <c r="DKD62" s="315"/>
      <c r="DKE62" s="195"/>
      <c r="DKF62" s="195"/>
      <c r="DKG62" s="195"/>
      <c r="DKH62" s="195"/>
      <c r="DKI62" s="195"/>
      <c r="DKJ62" s="195"/>
      <c r="DKK62" s="195"/>
      <c r="DKL62" s="195"/>
      <c r="DKM62" s="195"/>
      <c r="DKN62" s="195"/>
      <c r="DKO62" s="195"/>
      <c r="DKP62" s="195"/>
      <c r="DKQ62" s="195"/>
      <c r="DKR62" s="315"/>
      <c r="DKS62" s="195"/>
      <c r="DKT62" s="195"/>
      <c r="DKU62" s="195"/>
      <c r="DKV62" s="195"/>
      <c r="DKW62" s="195"/>
      <c r="DKX62" s="195"/>
      <c r="DKY62" s="195"/>
      <c r="DKZ62" s="195"/>
      <c r="DLA62" s="195"/>
      <c r="DLB62" s="195"/>
      <c r="DLC62" s="195"/>
      <c r="DLD62" s="195"/>
      <c r="DLE62" s="195"/>
      <c r="DLF62" s="315"/>
      <c r="DLG62" s="195"/>
      <c r="DLH62" s="195"/>
      <c r="DLI62" s="195"/>
      <c r="DLJ62" s="195"/>
      <c r="DLK62" s="195"/>
      <c r="DLL62" s="195"/>
      <c r="DLM62" s="195"/>
      <c r="DLN62" s="195"/>
      <c r="DLO62" s="195"/>
      <c r="DLP62" s="195"/>
      <c r="DLQ62" s="195"/>
      <c r="DLR62" s="195"/>
      <c r="DLS62" s="195"/>
      <c r="DLT62" s="315"/>
      <c r="DLU62" s="195"/>
      <c r="DLV62" s="195"/>
      <c r="DLW62" s="195"/>
      <c r="DLX62" s="195"/>
      <c r="DLY62" s="195"/>
      <c r="DLZ62" s="195"/>
      <c r="DMA62" s="195"/>
      <c r="DMB62" s="195"/>
      <c r="DMC62" s="195"/>
      <c r="DMD62" s="195"/>
      <c r="DME62" s="195"/>
      <c r="DMF62" s="195"/>
      <c r="DMG62" s="195"/>
      <c r="DMH62" s="315"/>
      <c r="DMI62" s="195"/>
      <c r="DMJ62" s="195"/>
      <c r="DMK62" s="195"/>
      <c r="DML62" s="195"/>
      <c r="DMM62" s="195"/>
      <c r="DMN62" s="195"/>
      <c r="DMO62" s="195"/>
      <c r="DMP62" s="195"/>
      <c r="DMQ62" s="195"/>
      <c r="DMR62" s="195"/>
      <c r="DMS62" s="195"/>
      <c r="DMT62" s="195"/>
      <c r="DMU62" s="195"/>
      <c r="DMV62" s="315"/>
      <c r="DMW62" s="195"/>
      <c r="DMX62" s="195"/>
      <c r="DMY62" s="195"/>
      <c r="DMZ62" s="195"/>
      <c r="DNA62" s="195"/>
      <c r="DNB62" s="195"/>
      <c r="DNC62" s="195"/>
      <c r="DND62" s="195"/>
      <c r="DNE62" s="195"/>
      <c r="DNF62" s="195"/>
      <c r="DNG62" s="195"/>
      <c r="DNH62" s="195"/>
      <c r="DNI62" s="195"/>
      <c r="DNJ62" s="315"/>
      <c r="DNK62" s="195"/>
      <c r="DNL62" s="195"/>
      <c r="DNM62" s="195"/>
      <c r="DNN62" s="195"/>
      <c r="DNO62" s="195"/>
      <c r="DNP62" s="195"/>
      <c r="DNQ62" s="195"/>
      <c r="DNR62" s="195"/>
      <c r="DNS62" s="195"/>
      <c r="DNT62" s="195"/>
      <c r="DNU62" s="195"/>
      <c r="DNV62" s="195"/>
      <c r="DNW62" s="195"/>
      <c r="DNX62" s="315"/>
      <c r="DNY62" s="195"/>
      <c r="DNZ62" s="195"/>
      <c r="DOA62" s="195"/>
      <c r="DOB62" s="195"/>
      <c r="DOC62" s="195"/>
      <c r="DOD62" s="195"/>
      <c r="DOE62" s="195"/>
      <c r="DOF62" s="195"/>
      <c r="DOG62" s="195"/>
      <c r="DOH62" s="195"/>
      <c r="DOI62" s="195"/>
      <c r="DOJ62" s="195"/>
      <c r="DOK62" s="195"/>
      <c r="DOL62" s="315"/>
      <c r="DOM62" s="195"/>
      <c r="DON62" s="195"/>
      <c r="DOO62" s="195"/>
      <c r="DOP62" s="195"/>
      <c r="DOQ62" s="195"/>
      <c r="DOR62" s="195"/>
      <c r="DOS62" s="195"/>
      <c r="DOT62" s="195"/>
      <c r="DOU62" s="195"/>
      <c r="DOV62" s="195"/>
      <c r="DOW62" s="195"/>
      <c r="DOX62" s="195"/>
      <c r="DOY62" s="195"/>
      <c r="DOZ62" s="315"/>
      <c r="DPA62" s="195"/>
      <c r="DPB62" s="195"/>
      <c r="DPC62" s="195"/>
      <c r="DPD62" s="195"/>
      <c r="DPE62" s="195"/>
      <c r="DPF62" s="195"/>
      <c r="DPG62" s="195"/>
      <c r="DPH62" s="195"/>
      <c r="DPI62" s="195"/>
      <c r="DPJ62" s="195"/>
      <c r="DPK62" s="195"/>
      <c r="DPL62" s="195"/>
      <c r="DPM62" s="195"/>
      <c r="DPN62" s="315"/>
      <c r="DPO62" s="195"/>
      <c r="DPP62" s="195"/>
      <c r="DPQ62" s="195"/>
      <c r="DPR62" s="195"/>
      <c r="DPS62" s="195"/>
      <c r="DPT62" s="195"/>
      <c r="DPU62" s="195"/>
      <c r="DPV62" s="195"/>
      <c r="DPW62" s="195"/>
      <c r="DPX62" s="195"/>
      <c r="DPY62" s="195"/>
      <c r="DPZ62" s="195"/>
      <c r="DQA62" s="195"/>
      <c r="DQB62" s="315"/>
      <c r="DQC62" s="195"/>
      <c r="DQD62" s="195"/>
      <c r="DQE62" s="195"/>
      <c r="DQF62" s="195"/>
      <c r="DQG62" s="195"/>
      <c r="DQH62" s="195"/>
      <c r="DQI62" s="195"/>
      <c r="DQJ62" s="195"/>
      <c r="DQK62" s="195"/>
      <c r="DQL62" s="195"/>
      <c r="DQM62" s="195"/>
      <c r="DQN62" s="195"/>
      <c r="DQO62" s="195"/>
      <c r="DQP62" s="315"/>
      <c r="DQQ62" s="195"/>
      <c r="DQR62" s="195"/>
      <c r="DQS62" s="195"/>
      <c r="DQT62" s="195"/>
      <c r="DQU62" s="195"/>
      <c r="DQV62" s="195"/>
      <c r="DQW62" s="195"/>
      <c r="DQX62" s="195"/>
      <c r="DQY62" s="195"/>
      <c r="DQZ62" s="195"/>
      <c r="DRA62" s="195"/>
      <c r="DRB62" s="195"/>
      <c r="DRC62" s="195"/>
      <c r="DRD62" s="315"/>
      <c r="DRE62" s="195"/>
      <c r="DRF62" s="195"/>
      <c r="DRG62" s="195"/>
      <c r="DRH62" s="195"/>
      <c r="DRI62" s="195"/>
      <c r="DRJ62" s="195"/>
      <c r="DRK62" s="195"/>
      <c r="DRL62" s="195"/>
      <c r="DRM62" s="195"/>
      <c r="DRN62" s="195"/>
      <c r="DRO62" s="195"/>
      <c r="DRP62" s="195"/>
      <c r="DRQ62" s="195"/>
      <c r="DRR62" s="315"/>
      <c r="DRS62" s="195"/>
      <c r="DRT62" s="195"/>
      <c r="DRU62" s="195"/>
      <c r="DRV62" s="195"/>
      <c r="DRW62" s="195"/>
      <c r="DRX62" s="195"/>
      <c r="DRY62" s="195"/>
      <c r="DRZ62" s="195"/>
      <c r="DSA62" s="195"/>
      <c r="DSB62" s="195"/>
      <c r="DSC62" s="195"/>
      <c r="DSD62" s="195"/>
      <c r="DSE62" s="195"/>
      <c r="DSF62" s="315"/>
      <c r="DSG62" s="195"/>
      <c r="DSH62" s="195"/>
      <c r="DSI62" s="195"/>
      <c r="DSJ62" s="195"/>
      <c r="DSK62" s="195"/>
      <c r="DSL62" s="195"/>
      <c r="DSM62" s="195"/>
      <c r="DSN62" s="195"/>
      <c r="DSO62" s="195"/>
      <c r="DSP62" s="195"/>
      <c r="DSQ62" s="195"/>
      <c r="DSR62" s="195"/>
      <c r="DSS62" s="195"/>
      <c r="DST62" s="315"/>
      <c r="DSU62" s="195"/>
      <c r="DSV62" s="195"/>
      <c r="DSW62" s="195"/>
      <c r="DSX62" s="195"/>
      <c r="DSY62" s="195"/>
      <c r="DSZ62" s="195"/>
      <c r="DTA62" s="195"/>
      <c r="DTB62" s="195"/>
      <c r="DTC62" s="195"/>
      <c r="DTD62" s="195"/>
      <c r="DTE62" s="195"/>
      <c r="DTF62" s="195"/>
      <c r="DTG62" s="195"/>
      <c r="DTH62" s="315"/>
      <c r="DTI62" s="195"/>
      <c r="DTJ62" s="195"/>
      <c r="DTK62" s="195"/>
      <c r="DTL62" s="195"/>
      <c r="DTM62" s="195"/>
      <c r="DTN62" s="195"/>
      <c r="DTO62" s="195"/>
      <c r="DTP62" s="195"/>
      <c r="DTQ62" s="195"/>
      <c r="DTR62" s="195"/>
      <c r="DTS62" s="195"/>
      <c r="DTT62" s="195"/>
      <c r="DTU62" s="195"/>
      <c r="DTV62" s="315"/>
      <c r="DTW62" s="195"/>
      <c r="DTX62" s="195"/>
      <c r="DTY62" s="195"/>
      <c r="DTZ62" s="195"/>
      <c r="DUA62" s="195"/>
      <c r="DUB62" s="195"/>
      <c r="DUC62" s="195"/>
      <c r="DUD62" s="195"/>
      <c r="DUE62" s="195"/>
      <c r="DUF62" s="195"/>
      <c r="DUG62" s="195"/>
      <c r="DUH62" s="195"/>
      <c r="DUI62" s="195"/>
      <c r="DUJ62" s="315"/>
      <c r="DUK62" s="195"/>
      <c r="DUL62" s="195"/>
      <c r="DUM62" s="195"/>
      <c r="DUN62" s="195"/>
      <c r="DUO62" s="195"/>
      <c r="DUP62" s="195"/>
      <c r="DUQ62" s="195"/>
      <c r="DUR62" s="195"/>
      <c r="DUS62" s="195"/>
      <c r="DUT62" s="195"/>
      <c r="DUU62" s="195"/>
      <c r="DUV62" s="195"/>
      <c r="DUW62" s="195"/>
      <c r="DUX62" s="315"/>
      <c r="DUY62" s="195"/>
      <c r="DUZ62" s="195"/>
      <c r="DVA62" s="195"/>
      <c r="DVB62" s="195"/>
      <c r="DVC62" s="195"/>
      <c r="DVD62" s="195"/>
      <c r="DVE62" s="195"/>
      <c r="DVF62" s="195"/>
      <c r="DVG62" s="195"/>
      <c r="DVH62" s="195"/>
      <c r="DVI62" s="195"/>
      <c r="DVJ62" s="195"/>
      <c r="DVK62" s="195"/>
      <c r="DVL62" s="315"/>
      <c r="DVM62" s="195"/>
      <c r="DVN62" s="195"/>
      <c r="DVO62" s="195"/>
      <c r="DVP62" s="195"/>
      <c r="DVQ62" s="195"/>
      <c r="DVR62" s="195"/>
      <c r="DVS62" s="195"/>
      <c r="DVT62" s="195"/>
      <c r="DVU62" s="195"/>
      <c r="DVV62" s="195"/>
      <c r="DVW62" s="195"/>
      <c r="DVX62" s="195"/>
      <c r="DVY62" s="195"/>
      <c r="DVZ62" s="315"/>
      <c r="DWA62" s="195"/>
      <c r="DWB62" s="195"/>
      <c r="DWC62" s="195"/>
      <c r="DWD62" s="195"/>
      <c r="DWE62" s="195"/>
      <c r="DWF62" s="195"/>
      <c r="DWG62" s="195"/>
      <c r="DWH62" s="195"/>
      <c r="DWI62" s="195"/>
      <c r="DWJ62" s="195"/>
      <c r="DWK62" s="195"/>
      <c r="DWL62" s="195"/>
      <c r="DWM62" s="195"/>
      <c r="DWN62" s="315"/>
      <c r="DWO62" s="195"/>
      <c r="DWP62" s="195"/>
      <c r="DWQ62" s="195"/>
      <c r="DWR62" s="195"/>
      <c r="DWS62" s="195"/>
      <c r="DWT62" s="195"/>
      <c r="DWU62" s="195"/>
      <c r="DWV62" s="195"/>
      <c r="DWW62" s="195"/>
      <c r="DWX62" s="195"/>
      <c r="DWY62" s="195"/>
      <c r="DWZ62" s="195"/>
      <c r="DXA62" s="195"/>
      <c r="DXB62" s="315"/>
      <c r="DXC62" s="195"/>
      <c r="DXD62" s="195"/>
      <c r="DXE62" s="195"/>
      <c r="DXF62" s="195"/>
      <c r="DXG62" s="195"/>
      <c r="DXH62" s="195"/>
      <c r="DXI62" s="195"/>
      <c r="DXJ62" s="195"/>
      <c r="DXK62" s="195"/>
      <c r="DXL62" s="195"/>
      <c r="DXM62" s="195"/>
      <c r="DXN62" s="195"/>
      <c r="DXO62" s="195"/>
      <c r="DXP62" s="315"/>
      <c r="DXQ62" s="195"/>
      <c r="DXR62" s="195"/>
      <c r="DXS62" s="195"/>
      <c r="DXT62" s="195"/>
      <c r="DXU62" s="195"/>
      <c r="DXV62" s="195"/>
      <c r="DXW62" s="195"/>
      <c r="DXX62" s="195"/>
      <c r="DXY62" s="195"/>
      <c r="DXZ62" s="195"/>
      <c r="DYA62" s="195"/>
      <c r="DYB62" s="195"/>
      <c r="DYC62" s="195"/>
      <c r="DYD62" s="315"/>
      <c r="DYE62" s="195"/>
      <c r="DYF62" s="195"/>
      <c r="DYG62" s="195"/>
      <c r="DYH62" s="195"/>
      <c r="DYI62" s="195"/>
      <c r="DYJ62" s="195"/>
      <c r="DYK62" s="195"/>
      <c r="DYL62" s="195"/>
      <c r="DYM62" s="195"/>
      <c r="DYN62" s="195"/>
      <c r="DYO62" s="195"/>
      <c r="DYP62" s="195"/>
      <c r="DYQ62" s="195"/>
      <c r="DYR62" s="315"/>
      <c r="DYS62" s="195"/>
      <c r="DYT62" s="195"/>
      <c r="DYU62" s="195"/>
      <c r="DYV62" s="195"/>
      <c r="DYW62" s="195"/>
      <c r="DYX62" s="195"/>
      <c r="DYY62" s="195"/>
      <c r="DYZ62" s="195"/>
      <c r="DZA62" s="195"/>
      <c r="DZB62" s="195"/>
      <c r="DZC62" s="195"/>
      <c r="DZD62" s="195"/>
      <c r="DZE62" s="195"/>
      <c r="DZF62" s="315"/>
      <c r="DZG62" s="195"/>
      <c r="DZH62" s="195"/>
      <c r="DZI62" s="195"/>
      <c r="DZJ62" s="195"/>
      <c r="DZK62" s="195"/>
      <c r="DZL62" s="195"/>
      <c r="DZM62" s="195"/>
      <c r="DZN62" s="195"/>
      <c r="DZO62" s="195"/>
      <c r="DZP62" s="195"/>
      <c r="DZQ62" s="195"/>
      <c r="DZR62" s="195"/>
      <c r="DZS62" s="195"/>
      <c r="DZT62" s="315"/>
      <c r="DZU62" s="195"/>
      <c r="DZV62" s="195"/>
      <c r="DZW62" s="195"/>
      <c r="DZX62" s="195"/>
      <c r="DZY62" s="195"/>
      <c r="DZZ62" s="195"/>
      <c r="EAA62" s="195"/>
      <c r="EAB62" s="195"/>
      <c r="EAC62" s="195"/>
      <c r="EAD62" s="195"/>
      <c r="EAE62" s="195"/>
      <c r="EAF62" s="195"/>
      <c r="EAG62" s="195"/>
      <c r="EAH62" s="315"/>
      <c r="EAI62" s="195"/>
      <c r="EAJ62" s="195"/>
      <c r="EAK62" s="195"/>
      <c r="EAL62" s="195"/>
      <c r="EAM62" s="195"/>
      <c r="EAN62" s="195"/>
      <c r="EAO62" s="195"/>
      <c r="EAP62" s="195"/>
      <c r="EAQ62" s="195"/>
      <c r="EAR62" s="195"/>
      <c r="EAS62" s="195"/>
      <c r="EAT62" s="195"/>
      <c r="EAU62" s="195"/>
      <c r="EAV62" s="315"/>
      <c r="EAW62" s="195"/>
      <c r="EAX62" s="195"/>
      <c r="EAY62" s="195"/>
      <c r="EAZ62" s="195"/>
      <c r="EBA62" s="195"/>
      <c r="EBB62" s="195"/>
      <c r="EBC62" s="195"/>
      <c r="EBD62" s="195"/>
      <c r="EBE62" s="195"/>
      <c r="EBF62" s="195"/>
      <c r="EBG62" s="195"/>
      <c r="EBH62" s="195"/>
      <c r="EBI62" s="195"/>
      <c r="EBJ62" s="315"/>
      <c r="EBK62" s="195"/>
      <c r="EBL62" s="195"/>
      <c r="EBM62" s="195"/>
      <c r="EBN62" s="195"/>
      <c r="EBO62" s="195"/>
      <c r="EBP62" s="195"/>
      <c r="EBQ62" s="195"/>
      <c r="EBR62" s="195"/>
      <c r="EBS62" s="195"/>
      <c r="EBT62" s="195"/>
      <c r="EBU62" s="195"/>
      <c r="EBV62" s="195"/>
      <c r="EBW62" s="195"/>
      <c r="EBX62" s="315"/>
      <c r="EBY62" s="195"/>
      <c r="EBZ62" s="195"/>
      <c r="ECA62" s="195"/>
      <c r="ECB62" s="195"/>
      <c r="ECC62" s="195"/>
      <c r="ECD62" s="195"/>
      <c r="ECE62" s="195"/>
      <c r="ECF62" s="195"/>
      <c r="ECG62" s="195"/>
      <c r="ECH62" s="195"/>
      <c r="ECI62" s="195"/>
      <c r="ECJ62" s="195"/>
      <c r="ECK62" s="195"/>
      <c r="ECL62" s="315"/>
      <c r="ECM62" s="195"/>
      <c r="ECN62" s="195"/>
      <c r="ECO62" s="195"/>
      <c r="ECP62" s="195"/>
      <c r="ECQ62" s="195"/>
      <c r="ECR62" s="195"/>
      <c r="ECS62" s="195"/>
      <c r="ECT62" s="195"/>
      <c r="ECU62" s="195"/>
      <c r="ECV62" s="195"/>
      <c r="ECW62" s="195"/>
      <c r="ECX62" s="195"/>
      <c r="ECY62" s="195"/>
      <c r="ECZ62" s="315"/>
      <c r="EDA62" s="195"/>
      <c r="EDB62" s="195"/>
      <c r="EDC62" s="195"/>
      <c r="EDD62" s="195"/>
      <c r="EDE62" s="195"/>
      <c r="EDF62" s="195"/>
      <c r="EDG62" s="195"/>
      <c r="EDH62" s="195"/>
      <c r="EDI62" s="195"/>
      <c r="EDJ62" s="195"/>
      <c r="EDK62" s="195"/>
      <c r="EDL62" s="195"/>
      <c r="EDM62" s="195"/>
      <c r="EDN62" s="315"/>
      <c r="EDO62" s="195"/>
      <c r="EDP62" s="195"/>
      <c r="EDQ62" s="195"/>
      <c r="EDR62" s="195"/>
      <c r="EDS62" s="195"/>
      <c r="EDT62" s="195"/>
      <c r="EDU62" s="195"/>
      <c r="EDV62" s="195"/>
      <c r="EDW62" s="195"/>
      <c r="EDX62" s="195"/>
      <c r="EDY62" s="195"/>
      <c r="EDZ62" s="195"/>
      <c r="EEA62" s="195"/>
      <c r="EEB62" s="315"/>
      <c r="EEC62" s="195"/>
      <c r="EED62" s="195"/>
      <c r="EEE62" s="195"/>
      <c r="EEF62" s="195"/>
      <c r="EEG62" s="195"/>
      <c r="EEH62" s="195"/>
      <c r="EEI62" s="195"/>
      <c r="EEJ62" s="195"/>
      <c r="EEK62" s="195"/>
      <c r="EEL62" s="195"/>
      <c r="EEM62" s="195"/>
      <c r="EEN62" s="195"/>
      <c r="EEO62" s="195"/>
      <c r="EEP62" s="315"/>
      <c r="EEQ62" s="195"/>
      <c r="EER62" s="195"/>
      <c r="EES62" s="195"/>
      <c r="EET62" s="195"/>
      <c r="EEU62" s="195"/>
      <c r="EEV62" s="195"/>
      <c r="EEW62" s="195"/>
      <c r="EEX62" s="195"/>
      <c r="EEY62" s="195"/>
      <c r="EEZ62" s="195"/>
      <c r="EFA62" s="195"/>
      <c r="EFB62" s="195"/>
      <c r="EFC62" s="195"/>
      <c r="EFD62" s="315"/>
      <c r="EFE62" s="195"/>
      <c r="EFF62" s="195"/>
      <c r="EFG62" s="195"/>
      <c r="EFH62" s="195"/>
      <c r="EFI62" s="195"/>
      <c r="EFJ62" s="195"/>
      <c r="EFK62" s="195"/>
      <c r="EFL62" s="195"/>
      <c r="EFM62" s="195"/>
      <c r="EFN62" s="195"/>
      <c r="EFO62" s="195"/>
      <c r="EFP62" s="195"/>
      <c r="EFQ62" s="195"/>
      <c r="EFR62" s="315"/>
      <c r="EFS62" s="195"/>
      <c r="EFT62" s="195"/>
      <c r="EFU62" s="195"/>
      <c r="EFV62" s="195"/>
      <c r="EFW62" s="195"/>
      <c r="EFX62" s="195"/>
      <c r="EFY62" s="195"/>
      <c r="EFZ62" s="195"/>
      <c r="EGA62" s="195"/>
      <c r="EGB62" s="195"/>
      <c r="EGC62" s="195"/>
      <c r="EGD62" s="195"/>
      <c r="EGE62" s="195"/>
      <c r="EGF62" s="315"/>
      <c r="EGG62" s="195"/>
      <c r="EGH62" s="195"/>
      <c r="EGI62" s="195"/>
      <c r="EGJ62" s="195"/>
      <c r="EGK62" s="195"/>
      <c r="EGL62" s="195"/>
      <c r="EGM62" s="195"/>
      <c r="EGN62" s="195"/>
      <c r="EGO62" s="195"/>
      <c r="EGP62" s="195"/>
      <c r="EGQ62" s="195"/>
      <c r="EGR62" s="195"/>
      <c r="EGS62" s="195"/>
      <c r="EGT62" s="315"/>
      <c r="EGU62" s="195"/>
      <c r="EGV62" s="195"/>
      <c r="EGW62" s="195"/>
      <c r="EGX62" s="195"/>
      <c r="EGY62" s="195"/>
      <c r="EGZ62" s="195"/>
      <c r="EHA62" s="195"/>
      <c r="EHB62" s="195"/>
      <c r="EHC62" s="195"/>
      <c r="EHD62" s="195"/>
      <c r="EHE62" s="195"/>
      <c r="EHF62" s="195"/>
      <c r="EHG62" s="195"/>
      <c r="EHH62" s="315"/>
      <c r="EHI62" s="195"/>
      <c r="EHJ62" s="195"/>
      <c r="EHK62" s="195"/>
      <c r="EHL62" s="195"/>
      <c r="EHM62" s="195"/>
      <c r="EHN62" s="195"/>
      <c r="EHO62" s="195"/>
      <c r="EHP62" s="195"/>
      <c r="EHQ62" s="195"/>
      <c r="EHR62" s="195"/>
      <c r="EHS62" s="195"/>
      <c r="EHT62" s="195"/>
      <c r="EHU62" s="195"/>
      <c r="EHV62" s="315"/>
      <c r="EHW62" s="195"/>
      <c r="EHX62" s="195"/>
      <c r="EHY62" s="195"/>
      <c r="EHZ62" s="195"/>
      <c r="EIA62" s="195"/>
      <c r="EIB62" s="195"/>
      <c r="EIC62" s="195"/>
      <c r="EID62" s="195"/>
      <c r="EIE62" s="195"/>
      <c r="EIF62" s="195"/>
      <c r="EIG62" s="195"/>
      <c r="EIH62" s="195"/>
      <c r="EII62" s="195"/>
      <c r="EIJ62" s="315"/>
      <c r="EIK62" s="195"/>
      <c r="EIL62" s="195"/>
      <c r="EIM62" s="195"/>
      <c r="EIN62" s="195"/>
      <c r="EIO62" s="195"/>
      <c r="EIP62" s="195"/>
      <c r="EIQ62" s="195"/>
      <c r="EIR62" s="195"/>
      <c r="EIS62" s="195"/>
      <c r="EIT62" s="195"/>
      <c r="EIU62" s="195"/>
      <c r="EIV62" s="195"/>
      <c r="EIW62" s="195"/>
      <c r="EIX62" s="315"/>
      <c r="EIY62" s="195"/>
      <c r="EIZ62" s="195"/>
      <c r="EJA62" s="195"/>
      <c r="EJB62" s="195"/>
      <c r="EJC62" s="195"/>
      <c r="EJD62" s="195"/>
      <c r="EJE62" s="195"/>
      <c r="EJF62" s="195"/>
      <c r="EJG62" s="195"/>
      <c r="EJH62" s="195"/>
      <c r="EJI62" s="195"/>
      <c r="EJJ62" s="195"/>
      <c r="EJK62" s="195"/>
      <c r="EJL62" s="315"/>
      <c r="EJM62" s="195"/>
      <c r="EJN62" s="195"/>
      <c r="EJO62" s="195"/>
      <c r="EJP62" s="195"/>
      <c r="EJQ62" s="195"/>
      <c r="EJR62" s="195"/>
      <c r="EJS62" s="195"/>
      <c r="EJT62" s="195"/>
      <c r="EJU62" s="195"/>
      <c r="EJV62" s="195"/>
      <c r="EJW62" s="195"/>
      <c r="EJX62" s="195"/>
      <c r="EJY62" s="195"/>
      <c r="EJZ62" s="315"/>
      <c r="EKA62" s="195"/>
      <c r="EKB62" s="195"/>
      <c r="EKC62" s="195"/>
      <c r="EKD62" s="195"/>
      <c r="EKE62" s="195"/>
      <c r="EKF62" s="195"/>
      <c r="EKG62" s="195"/>
      <c r="EKH62" s="195"/>
      <c r="EKI62" s="195"/>
      <c r="EKJ62" s="195"/>
      <c r="EKK62" s="195"/>
      <c r="EKL62" s="195"/>
      <c r="EKM62" s="195"/>
      <c r="EKN62" s="315"/>
      <c r="EKO62" s="195"/>
      <c r="EKP62" s="195"/>
      <c r="EKQ62" s="195"/>
      <c r="EKR62" s="195"/>
      <c r="EKS62" s="195"/>
      <c r="EKT62" s="195"/>
      <c r="EKU62" s="195"/>
      <c r="EKV62" s="195"/>
      <c r="EKW62" s="195"/>
      <c r="EKX62" s="195"/>
      <c r="EKY62" s="195"/>
      <c r="EKZ62" s="195"/>
      <c r="ELA62" s="195"/>
      <c r="ELB62" s="315"/>
      <c r="ELC62" s="195"/>
      <c r="ELD62" s="195"/>
      <c r="ELE62" s="195"/>
      <c r="ELF62" s="195"/>
      <c r="ELG62" s="195"/>
      <c r="ELH62" s="195"/>
      <c r="ELI62" s="195"/>
      <c r="ELJ62" s="195"/>
      <c r="ELK62" s="195"/>
      <c r="ELL62" s="195"/>
      <c r="ELM62" s="195"/>
      <c r="ELN62" s="195"/>
      <c r="ELO62" s="195"/>
      <c r="ELP62" s="315"/>
      <c r="ELQ62" s="195"/>
      <c r="ELR62" s="195"/>
      <c r="ELS62" s="195"/>
      <c r="ELT62" s="195"/>
      <c r="ELU62" s="195"/>
      <c r="ELV62" s="195"/>
      <c r="ELW62" s="195"/>
      <c r="ELX62" s="195"/>
      <c r="ELY62" s="195"/>
      <c r="ELZ62" s="195"/>
      <c r="EMA62" s="195"/>
      <c r="EMB62" s="195"/>
      <c r="EMC62" s="195"/>
      <c r="EMD62" s="315"/>
      <c r="EME62" s="195"/>
      <c r="EMF62" s="195"/>
      <c r="EMG62" s="195"/>
      <c r="EMH62" s="195"/>
      <c r="EMI62" s="195"/>
      <c r="EMJ62" s="195"/>
      <c r="EMK62" s="195"/>
      <c r="EML62" s="195"/>
      <c r="EMM62" s="195"/>
      <c r="EMN62" s="195"/>
      <c r="EMO62" s="195"/>
      <c r="EMP62" s="195"/>
      <c r="EMQ62" s="195"/>
      <c r="EMR62" s="315"/>
      <c r="EMS62" s="195"/>
      <c r="EMT62" s="195"/>
      <c r="EMU62" s="195"/>
      <c r="EMV62" s="195"/>
      <c r="EMW62" s="195"/>
      <c r="EMX62" s="195"/>
      <c r="EMY62" s="195"/>
      <c r="EMZ62" s="195"/>
      <c r="ENA62" s="195"/>
      <c r="ENB62" s="195"/>
      <c r="ENC62" s="195"/>
      <c r="END62" s="195"/>
      <c r="ENE62" s="195"/>
      <c r="ENF62" s="315"/>
      <c r="ENG62" s="195"/>
      <c r="ENH62" s="195"/>
      <c r="ENI62" s="195"/>
      <c r="ENJ62" s="195"/>
      <c r="ENK62" s="195"/>
      <c r="ENL62" s="195"/>
      <c r="ENM62" s="195"/>
      <c r="ENN62" s="195"/>
      <c r="ENO62" s="195"/>
      <c r="ENP62" s="195"/>
      <c r="ENQ62" s="195"/>
      <c r="ENR62" s="195"/>
      <c r="ENS62" s="195"/>
      <c r="ENT62" s="315"/>
      <c r="ENU62" s="195"/>
      <c r="ENV62" s="195"/>
      <c r="ENW62" s="195"/>
      <c r="ENX62" s="195"/>
      <c r="ENY62" s="195"/>
      <c r="ENZ62" s="195"/>
      <c r="EOA62" s="195"/>
      <c r="EOB62" s="195"/>
      <c r="EOC62" s="195"/>
      <c r="EOD62" s="195"/>
      <c r="EOE62" s="195"/>
      <c r="EOF62" s="195"/>
      <c r="EOG62" s="195"/>
      <c r="EOH62" s="315"/>
      <c r="EOI62" s="195"/>
      <c r="EOJ62" s="195"/>
      <c r="EOK62" s="195"/>
      <c r="EOL62" s="195"/>
      <c r="EOM62" s="195"/>
      <c r="EON62" s="195"/>
      <c r="EOO62" s="195"/>
      <c r="EOP62" s="195"/>
      <c r="EOQ62" s="195"/>
      <c r="EOR62" s="195"/>
      <c r="EOS62" s="195"/>
      <c r="EOT62" s="195"/>
      <c r="EOU62" s="195"/>
      <c r="EOV62" s="315"/>
      <c r="EOW62" s="195"/>
      <c r="EOX62" s="195"/>
      <c r="EOY62" s="195"/>
      <c r="EOZ62" s="195"/>
      <c r="EPA62" s="195"/>
      <c r="EPB62" s="195"/>
      <c r="EPC62" s="195"/>
      <c r="EPD62" s="195"/>
      <c r="EPE62" s="195"/>
      <c r="EPF62" s="195"/>
      <c r="EPG62" s="195"/>
      <c r="EPH62" s="195"/>
      <c r="EPI62" s="195"/>
      <c r="EPJ62" s="315"/>
      <c r="EPK62" s="195"/>
      <c r="EPL62" s="195"/>
      <c r="EPM62" s="195"/>
      <c r="EPN62" s="195"/>
      <c r="EPO62" s="195"/>
      <c r="EPP62" s="195"/>
      <c r="EPQ62" s="195"/>
      <c r="EPR62" s="195"/>
      <c r="EPS62" s="195"/>
      <c r="EPT62" s="195"/>
      <c r="EPU62" s="195"/>
      <c r="EPV62" s="195"/>
      <c r="EPW62" s="195"/>
      <c r="EPX62" s="315"/>
      <c r="EPY62" s="195"/>
      <c r="EPZ62" s="195"/>
      <c r="EQA62" s="195"/>
      <c r="EQB62" s="195"/>
      <c r="EQC62" s="195"/>
      <c r="EQD62" s="195"/>
      <c r="EQE62" s="195"/>
      <c r="EQF62" s="195"/>
      <c r="EQG62" s="195"/>
      <c r="EQH62" s="195"/>
      <c r="EQI62" s="195"/>
      <c r="EQJ62" s="195"/>
      <c r="EQK62" s="195"/>
      <c r="EQL62" s="315"/>
      <c r="EQM62" s="195"/>
      <c r="EQN62" s="195"/>
      <c r="EQO62" s="195"/>
      <c r="EQP62" s="195"/>
      <c r="EQQ62" s="195"/>
      <c r="EQR62" s="195"/>
      <c r="EQS62" s="195"/>
      <c r="EQT62" s="195"/>
      <c r="EQU62" s="195"/>
      <c r="EQV62" s="195"/>
      <c r="EQW62" s="195"/>
      <c r="EQX62" s="195"/>
      <c r="EQY62" s="195"/>
      <c r="EQZ62" s="315"/>
      <c r="ERA62" s="195"/>
      <c r="ERB62" s="195"/>
      <c r="ERC62" s="195"/>
      <c r="ERD62" s="195"/>
      <c r="ERE62" s="195"/>
      <c r="ERF62" s="195"/>
      <c r="ERG62" s="195"/>
      <c r="ERH62" s="195"/>
      <c r="ERI62" s="195"/>
      <c r="ERJ62" s="195"/>
      <c r="ERK62" s="195"/>
      <c r="ERL62" s="195"/>
      <c r="ERM62" s="195"/>
      <c r="ERN62" s="315"/>
      <c r="ERO62" s="195"/>
      <c r="ERP62" s="195"/>
      <c r="ERQ62" s="195"/>
      <c r="ERR62" s="195"/>
      <c r="ERS62" s="195"/>
      <c r="ERT62" s="195"/>
      <c r="ERU62" s="195"/>
      <c r="ERV62" s="195"/>
      <c r="ERW62" s="195"/>
      <c r="ERX62" s="195"/>
      <c r="ERY62" s="195"/>
      <c r="ERZ62" s="195"/>
      <c r="ESA62" s="195"/>
      <c r="ESB62" s="315"/>
      <c r="ESC62" s="195"/>
      <c r="ESD62" s="195"/>
      <c r="ESE62" s="195"/>
      <c r="ESF62" s="195"/>
      <c r="ESG62" s="195"/>
      <c r="ESH62" s="195"/>
      <c r="ESI62" s="195"/>
      <c r="ESJ62" s="195"/>
      <c r="ESK62" s="195"/>
      <c r="ESL62" s="195"/>
      <c r="ESM62" s="195"/>
      <c r="ESN62" s="195"/>
      <c r="ESO62" s="195"/>
      <c r="ESP62" s="315"/>
      <c r="ESQ62" s="195"/>
      <c r="ESR62" s="195"/>
      <c r="ESS62" s="195"/>
      <c r="EST62" s="195"/>
      <c r="ESU62" s="195"/>
      <c r="ESV62" s="195"/>
      <c r="ESW62" s="195"/>
      <c r="ESX62" s="195"/>
      <c r="ESY62" s="195"/>
      <c r="ESZ62" s="195"/>
      <c r="ETA62" s="195"/>
      <c r="ETB62" s="195"/>
      <c r="ETC62" s="195"/>
      <c r="ETD62" s="315"/>
      <c r="ETE62" s="195"/>
      <c r="ETF62" s="195"/>
      <c r="ETG62" s="195"/>
      <c r="ETH62" s="195"/>
      <c r="ETI62" s="195"/>
      <c r="ETJ62" s="195"/>
      <c r="ETK62" s="195"/>
      <c r="ETL62" s="195"/>
      <c r="ETM62" s="195"/>
      <c r="ETN62" s="195"/>
      <c r="ETO62" s="195"/>
      <c r="ETP62" s="195"/>
      <c r="ETQ62" s="195"/>
      <c r="ETR62" s="315"/>
      <c r="ETS62" s="195"/>
      <c r="ETT62" s="195"/>
      <c r="ETU62" s="195"/>
      <c r="ETV62" s="195"/>
      <c r="ETW62" s="195"/>
      <c r="ETX62" s="195"/>
      <c r="ETY62" s="195"/>
      <c r="ETZ62" s="195"/>
      <c r="EUA62" s="195"/>
      <c r="EUB62" s="195"/>
      <c r="EUC62" s="195"/>
      <c r="EUD62" s="195"/>
      <c r="EUE62" s="195"/>
      <c r="EUF62" s="315"/>
      <c r="EUG62" s="195"/>
      <c r="EUH62" s="195"/>
      <c r="EUI62" s="195"/>
      <c r="EUJ62" s="195"/>
      <c r="EUK62" s="195"/>
      <c r="EUL62" s="195"/>
      <c r="EUM62" s="195"/>
      <c r="EUN62" s="195"/>
      <c r="EUO62" s="195"/>
      <c r="EUP62" s="195"/>
      <c r="EUQ62" s="195"/>
      <c r="EUR62" s="195"/>
      <c r="EUS62" s="195"/>
      <c r="EUT62" s="315"/>
      <c r="EUU62" s="195"/>
      <c r="EUV62" s="195"/>
      <c r="EUW62" s="195"/>
      <c r="EUX62" s="195"/>
      <c r="EUY62" s="195"/>
      <c r="EUZ62" s="195"/>
      <c r="EVA62" s="195"/>
      <c r="EVB62" s="195"/>
      <c r="EVC62" s="195"/>
      <c r="EVD62" s="195"/>
      <c r="EVE62" s="195"/>
      <c r="EVF62" s="195"/>
      <c r="EVG62" s="195"/>
      <c r="EVH62" s="315"/>
      <c r="EVI62" s="195"/>
      <c r="EVJ62" s="195"/>
      <c r="EVK62" s="195"/>
      <c r="EVL62" s="195"/>
      <c r="EVM62" s="195"/>
      <c r="EVN62" s="195"/>
      <c r="EVO62" s="195"/>
      <c r="EVP62" s="195"/>
      <c r="EVQ62" s="195"/>
      <c r="EVR62" s="195"/>
      <c r="EVS62" s="195"/>
      <c r="EVT62" s="195"/>
      <c r="EVU62" s="195"/>
      <c r="EVV62" s="315"/>
      <c r="EVW62" s="195"/>
      <c r="EVX62" s="195"/>
      <c r="EVY62" s="195"/>
      <c r="EVZ62" s="195"/>
      <c r="EWA62" s="195"/>
      <c r="EWB62" s="195"/>
      <c r="EWC62" s="195"/>
      <c r="EWD62" s="195"/>
      <c r="EWE62" s="195"/>
      <c r="EWF62" s="195"/>
      <c r="EWG62" s="195"/>
      <c r="EWH62" s="195"/>
      <c r="EWI62" s="195"/>
      <c r="EWJ62" s="315"/>
      <c r="EWK62" s="195"/>
      <c r="EWL62" s="195"/>
      <c r="EWM62" s="195"/>
      <c r="EWN62" s="195"/>
      <c r="EWO62" s="195"/>
      <c r="EWP62" s="195"/>
      <c r="EWQ62" s="195"/>
      <c r="EWR62" s="195"/>
      <c r="EWS62" s="195"/>
      <c r="EWT62" s="195"/>
      <c r="EWU62" s="195"/>
      <c r="EWV62" s="195"/>
      <c r="EWW62" s="195"/>
      <c r="EWX62" s="315"/>
      <c r="EWY62" s="195"/>
      <c r="EWZ62" s="195"/>
      <c r="EXA62" s="195"/>
      <c r="EXB62" s="195"/>
      <c r="EXC62" s="195"/>
      <c r="EXD62" s="195"/>
      <c r="EXE62" s="195"/>
      <c r="EXF62" s="195"/>
      <c r="EXG62" s="195"/>
      <c r="EXH62" s="195"/>
      <c r="EXI62" s="195"/>
      <c r="EXJ62" s="195"/>
      <c r="EXK62" s="195"/>
      <c r="EXL62" s="315"/>
      <c r="EXM62" s="195"/>
      <c r="EXN62" s="195"/>
      <c r="EXO62" s="195"/>
      <c r="EXP62" s="195"/>
      <c r="EXQ62" s="195"/>
      <c r="EXR62" s="195"/>
      <c r="EXS62" s="195"/>
      <c r="EXT62" s="195"/>
      <c r="EXU62" s="195"/>
      <c r="EXV62" s="195"/>
      <c r="EXW62" s="195"/>
      <c r="EXX62" s="195"/>
      <c r="EXY62" s="195"/>
      <c r="EXZ62" s="315"/>
      <c r="EYA62" s="195"/>
      <c r="EYB62" s="195"/>
      <c r="EYC62" s="195"/>
      <c r="EYD62" s="195"/>
      <c r="EYE62" s="195"/>
      <c r="EYF62" s="195"/>
      <c r="EYG62" s="195"/>
      <c r="EYH62" s="195"/>
      <c r="EYI62" s="195"/>
      <c r="EYJ62" s="195"/>
      <c r="EYK62" s="195"/>
      <c r="EYL62" s="195"/>
      <c r="EYM62" s="195"/>
      <c r="EYN62" s="315"/>
      <c r="EYO62" s="195"/>
      <c r="EYP62" s="195"/>
      <c r="EYQ62" s="195"/>
      <c r="EYR62" s="195"/>
      <c r="EYS62" s="195"/>
      <c r="EYT62" s="195"/>
      <c r="EYU62" s="195"/>
      <c r="EYV62" s="195"/>
      <c r="EYW62" s="195"/>
      <c r="EYX62" s="195"/>
      <c r="EYY62" s="195"/>
      <c r="EYZ62" s="195"/>
      <c r="EZA62" s="195"/>
      <c r="EZB62" s="315"/>
      <c r="EZC62" s="195"/>
      <c r="EZD62" s="195"/>
      <c r="EZE62" s="195"/>
      <c r="EZF62" s="195"/>
      <c r="EZG62" s="195"/>
      <c r="EZH62" s="195"/>
      <c r="EZI62" s="195"/>
      <c r="EZJ62" s="195"/>
      <c r="EZK62" s="195"/>
      <c r="EZL62" s="195"/>
      <c r="EZM62" s="195"/>
      <c r="EZN62" s="195"/>
      <c r="EZO62" s="195"/>
      <c r="EZP62" s="315"/>
      <c r="EZQ62" s="195"/>
      <c r="EZR62" s="195"/>
      <c r="EZS62" s="195"/>
      <c r="EZT62" s="195"/>
      <c r="EZU62" s="195"/>
      <c r="EZV62" s="195"/>
      <c r="EZW62" s="195"/>
      <c r="EZX62" s="195"/>
      <c r="EZY62" s="195"/>
      <c r="EZZ62" s="195"/>
      <c r="FAA62" s="195"/>
      <c r="FAB62" s="195"/>
      <c r="FAC62" s="195"/>
      <c r="FAD62" s="315"/>
      <c r="FAE62" s="195"/>
      <c r="FAF62" s="195"/>
      <c r="FAG62" s="195"/>
      <c r="FAH62" s="195"/>
      <c r="FAI62" s="195"/>
      <c r="FAJ62" s="195"/>
      <c r="FAK62" s="195"/>
      <c r="FAL62" s="195"/>
      <c r="FAM62" s="195"/>
      <c r="FAN62" s="195"/>
      <c r="FAO62" s="195"/>
      <c r="FAP62" s="195"/>
      <c r="FAQ62" s="195"/>
      <c r="FAR62" s="315"/>
      <c r="FAS62" s="195"/>
      <c r="FAT62" s="195"/>
      <c r="FAU62" s="195"/>
      <c r="FAV62" s="195"/>
      <c r="FAW62" s="195"/>
      <c r="FAX62" s="195"/>
      <c r="FAY62" s="195"/>
      <c r="FAZ62" s="195"/>
      <c r="FBA62" s="195"/>
      <c r="FBB62" s="195"/>
      <c r="FBC62" s="195"/>
      <c r="FBD62" s="195"/>
      <c r="FBE62" s="195"/>
      <c r="FBF62" s="315"/>
      <c r="FBG62" s="195"/>
      <c r="FBH62" s="195"/>
      <c r="FBI62" s="195"/>
      <c r="FBJ62" s="195"/>
      <c r="FBK62" s="195"/>
      <c r="FBL62" s="195"/>
      <c r="FBM62" s="195"/>
      <c r="FBN62" s="195"/>
      <c r="FBO62" s="195"/>
      <c r="FBP62" s="195"/>
      <c r="FBQ62" s="195"/>
      <c r="FBR62" s="195"/>
      <c r="FBS62" s="195"/>
      <c r="FBT62" s="315"/>
      <c r="FBU62" s="195"/>
      <c r="FBV62" s="195"/>
      <c r="FBW62" s="195"/>
      <c r="FBX62" s="195"/>
      <c r="FBY62" s="195"/>
      <c r="FBZ62" s="195"/>
      <c r="FCA62" s="195"/>
      <c r="FCB62" s="195"/>
      <c r="FCC62" s="195"/>
      <c r="FCD62" s="195"/>
      <c r="FCE62" s="195"/>
      <c r="FCF62" s="195"/>
      <c r="FCG62" s="195"/>
      <c r="FCH62" s="315"/>
      <c r="FCI62" s="195"/>
      <c r="FCJ62" s="195"/>
      <c r="FCK62" s="195"/>
      <c r="FCL62" s="195"/>
      <c r="FCM62" s="195"/>
      <c r="FCN62" s="195"/>
      <c r="FCO62" s="195"/>
      <c r="FCP62" s="195"/>
      <c r="FCQ62" s="195"/>
      <c r="FCR62" s="195"/>
      <c r="FCS62" s="195"/>
      <c r="FCT62" s="195"/>
      <c r="FCU62" s="195"/>
      <c r="FCV62" s="315"/>
      <c r="FCW62" s="195"/>
      <c r="FCX62" s="195"/>
      <c r="FCY62" s="195"/>
      <c r="FCZ62" s="195"/>
      <c r="FDA62" s="195"/>
      <c r="FDB62" s="195"/>
      <c r="FDC62" s="195"/>
      <c r="FDD62" s="195"/>
      <c r="FDE62" s="195"/>
      <c r="FDF62" s="195"/>
      <c r="FDG62" s="195"/>
      <c r="FDH62" s="195"/>
      <c r="FDI62" s="195"/>
      <c r="FDJ62" s="315"/>
      <c r="FDK62" s="195"/>
      <c r="FDL62" s="195"/>
      <c r="FDM62" s="195"/>
      <c r="FDN62" s="195"/>
      <c r="FDO62" s="195"/>
      <c r="FDP62" s="195"/>
      <c r="FDQ62" s="195"/>
      <c r="FDR62" s="195"/>
      <c r="FDS62" s="195"/>
      <c r="FDT62" s="195"/>
      <c r="FDU62" s="195"/>
      <c r="FDV62" s="195"/>
      <c r="FDW62" s="195"/>
      <c r="FDX62" s="315"/>
      <c r="FDY62" s="195"/>
      <c r="FDZ62" s="195"/>
      <c r="FEA62" s="195"/>
      <c r="FEB62" s="195"/>
      <c r="FEC62" s="195"/>
      <c r="FED62" s="195"/>
      <c r="FEE62" s="195"/>
      <c r="FEF62" s="195"/>
      <c r="FEG62" s="195"/>
      <c r="FEH62" s="195"/>
      <c r="FEI62" s="195"/>
      <c r="FEJ62" s="195"/>
      <c r="FEK62" s="195"/>
      <c r="FEL62" s="315"/>
      <c r="FEM62" s="195"/>
      <c r="FEN62" s="195"/>
      <c r="FEO62" s="195"/>
      <c r="FEP62" s="195"/>
      <c r="FEQ62" s="195"/>
      <c r="FER62" s="195"/>
      <c r="FES62" s="195"/>
      <c r="FET62" s="195"/>
      <c r="FEU62" s="195"/>
      <c r="FEV62" s="195"/>
      <c r="FEW62" s="195"/>
      <c r="FEX62" s="195"/>
      <c r="FEY62" s="195"/>
      <c r="FEZ62" s="315"/>
      <c r="FFA62" s="195"/>
      <c r="FFB62" s="195"/>
      <c r="FFC62" s="195"/>
      <c r="FFD62" s="195"/>
      <c r="FFE62" s="195"/>
      <c r="FFF62" s="195"/>
      <c r="FFG62" s="195"/>
      <c r="FFH62" s="195"/>
      <c r="FFI62" s="195"/>
      <c r="FFJ62" s="195"/>
      <c r="FFK62" s="195"/>
      <c r="FFL62" s="195"/>
      <c r="FFM62" s="195"/>
      <c r="FFN62" s="315"/>
      <c r="FFO62" s="195"/>
      <c r="FFP62" s="195"/>
      <c r="FFQ62" s="195"/>
      <c r="FFR62" s="195"/>
      <c r="FFS62" s="195"/>
      <c r="FFT62" s="195"/>
      <c r="FFU62" s="195"/>
      <c r="FFV62" s="195"/>
      <c r="FFW62" s="195"/>
      <c r="FFX62" s="195"/>
      <c r="FFY62" s="195"/>
      <c r="FFZ62" s="195"/>
      <c r="FGA62" s="195"/>
      <c r="FGB62" s="315"/>
      <c r="FGC62" s="195"/>
      <c r="FGD62" s="195"/>
      <c r="FGE62" s="195"/>
      <c r="FGF62" s="195"/>
      <c r="FGG62" s="195"/>
      <c r="FGH62" s="195"/>
      <c r="FGI62" s="195"/>
      <c r="FGJ62" s="195"/>
      <c r="FGK62" s="195"/>
      <c r="FGL62" s="195"/>
      <c r="FGM62" s="195"/>
      <c r="FGN62" s="195"/>
      <c r="FGO62" s="195"/>
      <c r="FGP62" s="315"/>
      <c r="FGQ62" s="195"/>
      <c r="FGR62" s="195"/>
      <c r="FGS62" s="195"/>
      <c r="FGT62" s="195"/>
      <c r="FGU62" s="195"/>
      <c r="FGV62" s="195"/>
      <c r="FGW62" s="195"/>
      <c r="FGX62" s="195"/>
      <c r="FGY62" s="195"/>
      <c r="FGZ62" s="195"/>
      <c r="FHA62" s="195"/>
      <c r="FHB62" s="195"/>
      <c r="FHC62" s="195"/>
      <c r="FHD62" s="315"/>
      <c r="FHE62" s="195"/>
      <c r="FHF62" s="195"/>
      <c r="FHG62" s="195"/>
      <c r="FHH62" s="195"/>
      <c r="FHI62" s="195"/>
      <c r="FHJ62" s="195"/>
      <c r="FHK62" s="195"/>
      <c r="FHL62" s="195"/>
      <c r="FHM62" s="195"/>
      <c r="FHN62" s="195"/>
      <c r="FHO62" s="195"/>
      <c r="FHP62" s="195"/>
      <c r="FHQ62" s="195"/>
      <c r="FHR62" s="315"/>
      <c r="FHS62" s="195"/>
      <c r="FHT62" s="195"/>
      <c r="FHU62" s="195"/>
      <c r="FHV62" s="195"/>
      <c r="FHW62" s="195"/>
      <c r="FHX62" s="195"/>
      <c r="FHY62" s="195"/>
      <c r="FHZ62" s="195"/>
      <c r="FIA62" s="195"/>
      <c r="FIB62" s="195"/>
      <c r="FIC62" s="195"/>
      <c r="FID62" s="195"/>
      <c r="FIE62" s="195"/>
      <c r="FIF62" s="315"/>
      <c r="FIG62" s="195"/>
      <c r="FIH62" s="195"/>
      <c r="FII62" s="195"/>
      <c r="FIJ62" s="195"/>
      <c r="FIK62" s="195"/>
      <c r="FIL62" s="195"/>
      <c r="FIM62" s="195"/>
      <c r="FIN62" s="195"/>
      <c r="FIO62" s="195"/>
      <c r="FIP62" s="195"/>
      <c r="FIQ62" s="195"/>
      <c r="FIR62" s="195"/>
      <c r="FIS62" s="195"/>
      <c r="FIT62" s="315"/>
      <c r="FIU62" s="195"/>
      <c r="FIV62" s="195"/>
      <c r="FIW62" s="195"/>
      <c r="FIX62" s="195"/>
      <c r="FIY62" s="195"/>
      <c r="FIZ62" s="195"/>
      <c r="FJA62" s="195"/>
      <c r="FJB62" s="195"/>
      <c r="FJC62" s="195"/>
      <c r="FJD62" s="195"/>
      <c r="FJE62" s="195"/>
      <c r="FJF62" s="195"/>
      <c r="FJG62" s="195"/>
      <c r="FJH62" s="315"/>
      <c r="FJI62" s="195"/>
      <c r="FJJ62" s="195"/>
      <c r="FJK62" s="195"/>
      <c r="FJL62" s="195"/>
      <c r="FJM62" s="195"/>
      <c r="FJN62" s="195"/>
      <c r="FJO62" s="195"/>
      <c r="FJP62" s="195"/>
      <c r="FJQ62" s="195"/>
      <c r="FJR62" s="195"/>
      <c r="FJS62" s="195"/>
      <c r="FJT62" s="195"/>
      <c r="FJU62" s="195"/>
      <c r="FJV62" s="315"/>
      <c r="FJW62" s="195"/>
      <c r="FJX62" s="195"/>
      <c r="FJY62" s="195"/>
      <c r="FJZ62" s="195"/>
      <c r="FKA62" s="195"/>
      <c r="FKB62" s="195"/>
      <c r="FKC62" s="195"/>
      <c r="FKD62" s="195"/>
      <c r="FKE62" s="195"/>
      <c r="FKF62" s="195"/>
      <c r="FKG62" s="195"/>
      <c r="FKH62" s="195"/>
      <c r="FKI62" s="195"/>
      <c r="FKJ62" s="315"/>
      <c r="FKK62" s="195"/>
      <c r="FKL62" s="195"/>
      <c r="FKM62" s="195"/>
      <c r="FKN62" s="195"/>
      <c r="FKO62" s="195"/>
      <c r="FKP62" s="195"/>
      <c r="FKQ62" s="195"/>
      <c r="FKR62" s="195"/>
      <c r="FKS62" s="195"/>
      <c r="FKT62" s="195"/>
      <c r="FKU62" s="195"/>
      <c r="FKV62" s="195"/>
      <c r="FKW62" s="195"/>
      <c r="FKX62" s="315"/>
      <c r="FKY62" s="195"/>
      <c r="FKZ62" s="195"/>
      <c r="FLA62" s="195"/>
      <c r="FLB62" s="195"/>
      <c r="FLC62" s="195"/>
      <c r="FLD62" s="195"/>
      <c r="FLE62" s="195"/>
      <c r="FLF62" s="195"/>
      <c r="FLG62" s="195"/>
      <c r="FLH62" s="195"/>
      <c r="FLI62" s="195"/>
      <c r="FLJ62" s="195"/>
      <c r="FLK62" s="195"/>
      <c r="FLL62" s="315"/>
      <c r="FLM62" s="195"/>
      <c r="FLN62" s="195"/>
      <c r="FLO62" s="195"/>
      <c r="FLP62" s="195"/>
      <c r="FLQ62" s="195"/>
      <c r="FLR62" s="195"/>
      <c r="FLS62" s="195"/>
      <c r="FLT62" s="195"/>
      <c r="FLU62" s="195"/>
      <c r="FLV62" s="195"/>
      <c r="FLW62" s="195"/>
      <c r="FLX62" s="195"/>
      <c r="FLY62" s="195"/>
      <c r="FLZ62" s="315"/>
      <c r="FMA62" s="195"/>
      <c r="FMB62" s="195"/>
      <c r="FMC62" s="195"/>
      <c r="FMD62" s="195"/>
      <c r="FME62" s="195"/>
      <c r="FMF62" s="195"/>
      <c r="FMG62" s="195"/>
      <c r="FMH62" s="195"/>
      <c r="FMI62" s="195"/>
      <c r="FMJ62" s="195"/>
      <c r="FMK62" s="195"/>
      <c r="FML62" s="195"/>
      <c r="FMM62" s="195"/>
      <c r="FMN62" s="315"/>
      <c r="FMO62" s="195"/>
      <c r="FMP62" s="195"/>
      <c r="FMQ62" s="195"/>
      <c r="FMR62" s="195"/>
      <c r="FMS62" s="195"/>
      <c r="FMT62" s="195"/>
      <c r="FMU62" s="195"/>
      <c r="FMV62" s="195"/>
      <c r="FMW62" s="195"/>
      <c r="FMX62" s="195"/>
      <c r="FMY62" s="195"/>
      <c r="FMZ62" s="195"/>
      <c r="FNA62" s="195"/>
      <c r="FNB62" s="315"/>
      <c r="FNC62" s="195"/>
      <c r="FND62" s="195"/>
      <c r="FNE62" s="195"/>
      <c r="FNF62" s="195"/>
      <c r="FNG62" s="195"/>
      <c r="FNH62" s="195"/>
      <c r="FNI62" s="195"/>
      <c r="FNJ62" s="195"/>
      <c r="FNK62" s="195"/>
      <c r="FNL62" s="195"/>
      <c r="FNM62" s="195"/>
      <c r="FNN62" s="195"/>
      <c r="FNO62" s="195"/>
      <c r="FNP62" s="315"/>
      <c r="FNQ62" s="195"/>
      <c r="FNR62" s="195"/>
      <c r="FNS62" s="195"/>
      <c r="FNT62" s="195"/>
      <c r="FNU62" s="195"/>
      <c r="FNV62" s="195"/>
      <c r="FNW62" s="195"/>
      <c r="FNX62" s="195"/>
      <c r="FNY62" s="195"/>
      <c r="FNZ62" s="195"/>
      <c r="FOA62" s="195"/>
      <c r="FOB62" s="195"/>
      <c r="FOC62" s="195"/>
      <c r="FOD62" s="315"/>
      <c r="FOE62" s="195"/>
      <c r="FOF62" s="195"/>
      <c r="FOG62" s="195"/>
      <c r="FOH62" s="195"/>
      <c r="FOI62" s="195"/>
      <c r="FOJ62" s="195"/>
      <c r="FOK62" s="195"/>
      <c r="FOL62" s="195"/>
      <c r="FOM62" s="195"/>
      <c r="FON62" s="195"/>
      <c r="FOO62" s="195"/>
      <c r="FOP62" s="195"/>
      <c r="FOQ62" s="195"/>
      <c r="FOR62" s="315"/>
      <c r="FOS62" s="195"/>
      <c r="FOT62" s="195"/>
      <c r="FOU62" s="195"/>
      <c r="FOV62" s="195"/>
      <c r="FOW62" s="195"/>
      <c r="FOX62" s="195"/>
      <c r="FOY62" s="195"/>
      <c r="FOZ62" s="195"/>
      <c r="FPA62" s="195"/>
      <c r="FPB62" s="195"/>
      <c r="FPC62" s="195"/>
      <c r="FPD62" s="195"/>
      <c r="FPE62" s="195"/>
      <c r="FPF62" s="315"/>
      <c r="FPG62" s="195"/>
      <c r="FPH62" s="195"/>
      <c r="FPI62" s="195"/>
      <c r="FPJ62" s="195"/>
      <c r="FPK62" s="195"/>
      <c r="FPL62" s="195"/>
      <c r="FPM62" s="195"/>
      <c r="FPN62" s="195"/>
      <c r="FPO62" s="195"/>
      <c r="FPP62" s="195"/>
      <c r="FPQ62" s="195"/>
      <c r="FPR62" s="195"/>
      <c r="FPS62" s="195"/>
      <c r="FPT62" s="315"/>
      <c r="FPU62" s="195"/>
      <c r="FPV62" s="195"/>
      <c r="FPW62" s="195"/>
      <c r="FPX62" s="195"/>
      <c r="FPY62" s="195"/>
      <c r="FPZ62" s="195"/>
      <c r="FQA62" s="195"/>
      <c r="FQB62" s="195"/>
      <c r="FQC62" s="195"/>
      <c r="FQD62" s="195"/>
      <c r="FQE62" s="195"/>
      <c r="FQF62" s="195"/>
      <c r="FQG62" s="195"/>
      <c r="FQH62" s="315"/>
      <c r="FQI62" s="195"/>
      <c r="FQJ62" s="195"/>
      <c r="FQK62" s="195"/>
      <c r="FQL62" s="195"/>
      <c r="FQM62" s="195"/>
      <c r="FQN62" s="195"/>
      <c r="FQO62" s="195"/>
      <c r="FQP62" s="195"/>
      <c r="FQQ62" s="195"/>
      <c r="FQR62" s="195"/>
      <c r="FQS62" s="195"/>
      <c r="FQT62" s="195"/>
      <c r="FQU62" s="195"/>
      <c r="FQV62" s="315"/>
      <c r="FQW62" s="195"/>
      <c r="FQX62" s="195"/>
      <c r="FQY62" s="195"/>
      <c r="FQZ62" s="195"/>
      <c r="FRA62" s="195"/>
      <c r="FRB62" s="195"/>
      <c r="FRC62" s="195"/>
      <c r="FRD62" s="195"/>
      <c r="FRE62" s="195"/>
      <c r="FRF62" s="195"/>
      <c r="FRG62" s="195"/>
      <c r="FRH62" s="195"/>
      <c r="FRI62" s="195"/>
      <c r="FRJ62" s="315"/>
      <c r="FRK62" s="195"/>
      <c r="FRL62" s="195"/>
      <c r="FRM62" s="195"/>
      <c r="FRN62" s="195"/>
      <c r="FRO62" s="195"/>
      <c r="FRP62" s="195"/>
      <c r="FRQ62" s="195"/>
      <c r="FRR62" s="195"/>
      <c r="FRS62" s="195"/>
      <c r="FRT62" s="195"/>
      <c r="FRU62" s="195"/>
      <c r="FRV62" s="195"/>
      <c r="FRW62" s="195"/>
      <c r="FRX62" s="315"/>
      <c r="FRY62" s="195"/>
      <c r="FRZ62" s="195"/>
      <c r="FSA62" s="195"/>
      <c r="FSB62" s="195"/>
      <c r="FSC62" s="195"/>
      <c r="FSD62" s="195"/>
      <c r="FSE62" s="195"/>
      <c r="FSF62" s="195"/>
      <c r="FSG62" s="195"/>
      <c r="FSH62" s="195"/>
      <c r="FSI62" s="195"/>
      <c r="FSJ62" s="195"/>
      <c r="FSK62" s="195"/>
      <c r="FSL62" s="315"/>
      <c r="FSM62" s="195"/>
      <c r="FSN62" s="195"/>
      <c r="FSO62" s="195"/>
      <c r="FSP62" s="195"/>
      <c r="FSQ62" s="195"/>
      <c r="FSR62" s="195"/>
      <c r="FSS62" s="195"/>
      <c r="FST62" s="195"/>
      <c r="FSU62" s="195"/>
      <c r="FSV62" s="195"/>
      <c r="FSW62" s="195"/>
      <c r="FSX62" s="195"/>
      <c r="FSY62" s="195"/>
      <c r="FSZ62" s="315"/>
      <c r="FTA62" s="195"/>
      <c r="FTB62" s="195"/>
      <c r="FTC62" s="195"/>
      <c r="FTD62" s="195"/>
      <c r="FTE62" s="195"/>
      <c r="FTF62" s="195"/>
      <c r="FTG62" s="195"/>
      <c r="FTH62" s="195"/>
      <c r="FTI62" s="195"/>
      <c r="FTJ62" s="195"/>
      <c r="FTK62" s="195"/>
      <c r="FTL62" s="195"/>
      <c r="FTM62" s="195"/>
      <c r="FTN62" s="315"/>
      <c r="FTO62" s="195"/>
      <c r="FTP62" s="195"/>
      <c r="FTQ62" s="195"/>
      <c r="FTR62" s="195"/>
      <c r="FTS62" s="195"/>
      <c r="FTT62" s="195"/>
      <c r="FTU62" s="195"/>
      <c r="FTV62" s="195"/>
      <c r="FTW62" s="195"/>
      <c r="FTX62" s="195"/>
      <c r="FTY62" s="195"/>
      <c r="FTZ62" s="195"/>
      <c r="FUA62" s="195"/>
      <c r="FUB62" s="315"/>
      <c r="FUC62" s="195"/>
      <c r="FUD62" s="195"/>
      <c r="FUE62" s="195"/>
      <c r="FUF62" s="195"/>
      <c r="FUG62" s="195"/>
      <c r="FUH62" s="195"/>
      <c r="FUI62" s="195"/>
      <c r="FUJ62" s="195"/>
      <c r="FUK62" s="195"/>
      <c r="FUL62" s="195"/>
      <c r="FUM62" s="195"/>
      <c r="FUN62" s="195"/>
      <c r="FUO62" s="195"/>
      <c r="FUP62" s="315"/>
      <c r="FUQ62" s="195"/>
      <c r="FUR62" s="195"/>
      <c r="FUS62" s="195"/>
      <c r="FUT62" s="195"/>
      <c r="FUU62" s="195"/>
      <c r="FUV62" s="195"/>
      <c r="FUW62" s="195"/>
      <c r="FUX62" s="195"/>
      <c r="FUY62" s="195"/>
      <c r="FUZ62" s="195"/>
      <c r="FVA62" s="195"/>
      <c r="FVB62" s="195"/>
      <c r="FVC62" s="195"/>
      <c r="FVD62" s="315"/>
      <c r="FVE62" s="195"/>
      <c r="FVF62" s="195"/>
      <c r="FVG62" s="195"/>
      <c r="FVH62" s="195"/>
      <c r="FVI62" s="195"/>
      <c r="FVJ62" s="195"/>
      <c r="FVK62" s="195"/>
      <c r="FVL62" s="195"/>
      <c r="FVM62" s="195"/>
      <c r="FVN62" s="195"/>
      <c r="FVO62" s="195"/>
      <c r="FVP62" s="195"/>
      <c r="FVQ62" s="195"/>
      <c r="FVR62" s="315"/>
      <c r="FVS62" s="195"/>
      <c r="FVT62" s="195"/>
      <c r="FVU62" s="195"/>
      <c r="FVV62" s="195"/>
      <c r="FVW62" s="195"/>
      <c r="FVX62" s="195"/>
      <c r="FVY62" s="195"/>
      <c r="FVZ62" s="195"/>
      <c r="FWA62" s="195"/>
      <c r="FWB62" s="195"/>
      <c r="FWC62" s="195"/>
      <c r="FWD62" s="195"/>
      <c r="FWE62" s="195"/>
      <c r="FWF62" s="315"/>
      <c r="FWG62" s="195"/>
      <c r="FWH62" s="195"/>
      <c r="FWI62" s="195"/>
      <c r="FWJ62" s="195"/>
      <c r="FWK62" s="195"/>
      <c r="FWL62" s="195"/>
      <c r="FWM62" s="195"/>
      <c r="FWN62" s="195"/>
      <c r="FWO62" s="195"/>
      <c r="FWP62" s="195"/>
      <c r="FWQ62" s="195"/>
      <c r="FWR62" s="195"/>
      <c r="FWS62" s="195"/>
      <c r="FWT62" s="315"/>
      <c r="FWU62" s="195"/>
      <c r="FWV62" s="195"/>
      <c r="FWW62" s="195"/>
      <c r="FWX62" s="195"/>
      <c r="FWY62" s="195"/>
      <c r="FWZ62" s="195"/>
      <c r="FXA62" s="195"/>
      <c r="FXB62" s="195"/>
      <c r="FXC62" s="195"/>
      <c r="FXD62" s="195"/>
      <c r="FXE62" s="195"/>
      <c r="FXF62" s="195"/>
      <c r="FXG62" s="195"/>
      <c r="FXH62" s="315"/>
      <c r="FXI62" s="195"/>
      <c r="FXJ62" s="195"/>
      <c r="FXK62" s="195"/>
      <c r="FXL62" s="195"/>
      <c r="FXM62" s="195"/>
      <c r="FXN62" s="195"/>
      <c r="FXO62" s="195"/>
      <c r="FXP62" s="195"/>
      <c r="FXQ62" s="195"/>
      <c r="FXR62" s="195"/>
      <c r="FXS62" s="195"/>
      <c r="FXT62" s="195"/>
      <c r="FXU62" s="195"/>
      <c r="FXV62" s="315"/>
      <c r="FXW62" s="195"/>
      <c r="FXX62" s="195"/>
      <c r="FXY62" s="195"/>
      <c r="FXZ62" s="195"/>
      <c r="FYA62" s="195"/>
      <c r="FYB62" s="195"/>
      <c r="FYC62" s="195"/>
      <c r="FYD62" s="195"/>
      <c r="FYE62" s="195"/>
      <c r="FYF62" s="195"/>
      <c r="FYG62" s="195"/>
      <c r="FYH62" s="195"/>
      <c r="FYI62" s="195"/>
      <c r="FYJ62" s="315"/>
      <c r="FYK62" s="195"/>
      <c r="FYL62" s="195"/>
      <c r="FYM62" s="195"/>
      <c r="FYN62" s="195"/>
      <c r="FYO62" s="195"/>
      <c r="FYP62" s="195"/>
      <c r="FYQ62" s="195"/>
      <c r="FYR62" s="195"/>
      <c r="FYS62" s="195"/>
      <c r="FYT62" s="195"/>
      <c r="FYU62" s="195"/>
      <c r="FYV62" s="195"/>
      <c r="FYW62" s="195"/>
      <c r="FYX62" s="315"/>
      <c r="FYY62" s="195"/>
      <c r="FYZ62" s="195"/>
      <c r="FZA62" s="195"/>
      <c r="FZB62" s="195"/>
      <c r="FZC62" s="195"/>
      <c r="FZD62" s="195"/>
      <c r="FZE62" s="195"/>
      <c r="FZF62" s="195"/>
      <c r="FZG62" s="195"/>
      <c r="FZH62" s="195"/>
      <c r="FZI62" s="195"/>
      <c r="FZJ62" s="195"/>
      <c r="FZK62" s="195"/>
      <c r="FZL62" s="315"/>
      <c r="FZM62" s="195"/>
      <c r="FZN62" s="195"/>
      <c r="FZO62" s="195"/>
      <c r="FZP62" s="195"/>
      <c r="FZQ62" s="195"/>
      <c r="FZR62" s="195"/>
      <c r="FZS62" s="195"/>
      <c r="FZT62" s="195"/>
      <c r="FZU62" s="195"/>
      <c r="FZV62" s="195"/>
      <c r="FZW62" s="195"/>
      <c r="FZX62" s="195"/>
      <c r="FZY62" s="195"/>
      <c r="FZZ62" s="315"/>
      <c r="GAA62" s="195"/>
      <c r="GAB62" s="195"/>
      <c r="GAC62" s="195"/>
      <c r="GAD62" s="195"/>
      <c r="GAE62" s="195"/>
      <c r="GAF62" s="195"/>
      <c r="GAG62" s="195"/>
      <c r="GAH62" s="195"/>
      <c r="GAI62" s="195"/>
      <c r="GAJ62" s="195"/>
      <c r="GAK62" s="195"/>
      <c r="GAL62" s="195"/>
      <c r="GAM62" s="195"/>
      <c r="GAN62" s="315"/>
      <c r="GAO62" s="195"/>
      <c r="GAP62" s="195"/>
      <c r="GAQ62" s="195"/>
      <c r="GAR62" s="195"/>
      <c r="GAS62" s="195"/>
      <c r="GAT62" s="195"/>
      <c r="GAU62" s="195"/>
      <c r="GAV62" s="195"/>
      <c r="GAW62" s="195"/>
      <c r="GAX62" s="195"/>
      <c r="GAY62" s="195"/>
      <c r="GAZ62" s="195"/>
      <c r="GBA62" s="195"/>
      <c r="GBB62" s="315"/>
      <c r="GBC62" s="195"/>
      <c r="GBD62" s="195"/>
      <c r="GBE62" s="195"/>
      <c r="GBF62" s="195"/>
      <c r="GBG62" s="195"/>
      <c r="GBH62" s="195"/>
      <c r="GBI62" s="195"/>
      <c r="GBJ62" s="195"/>
      <c r="GBK62" s="195"/>
      <c r="GBL62" s="195"/>
      <c r="GBM62" s="195"/>
      <c r="GBN62" s="195"/>
      <c r="GBO62" s="195"/>
      <c r="GBP62" s="315"/>
      <c r="GBQ62" s="195"/>
      <c r="GBR62" s="195"/>
      <c r="GBS62" s="195"/>
      <c r="GBT62" s="195"/>
      <c r="GBU62" s="195"/>
      <c r="GBV62" s="195"/>
      <c r="GBW62" s="195"/>
      <c r="GBX62" s="195"/>
      <c r="GBY62" s="195"/>
      <c r="GBZ62" s="195"/>
      <c r="GCA62" s="195"/>
      <c r="GCB62" s="195"/>
      <c r="GCC62" s="195"/>
      <c r="GCD62" s="315"/>
      <c r="GCE62" s="195"/>
      <c r="GCF62" s="195"/>
      <c r="GCG62" s="195"/>
      <c r="GCH62" s="195"/>
      <c r="GCI62" s="195"/>
      <c r="GCJ62" s="195"/>
      <c r="GCK62" s="195"/>
      <c r="GCL62" s="195"/>
      <c r="GCM62" s="195"/>
      <c r="GCN62" s="195"/>
      <c r="GCO62" s="195"/>
      <c r="GCP62" s="195"/>
      <c r="GCQ62" s="195"/>
      <c r="GCR62" s="315"/>
      <c r="GCS62" s="195"/>
      <c r="GCT62" s="195"/>
      <c r="GCU62" s="195"/>
      <c r="GCV62" s="195"/>
      <c r="GCW62" s="195"/>
      <c r="GCX62" s="195"/>
      <c r="GCY62" s="195"/>
      <c r="GCZ62" s="195"/>
      <c r="GDA62" s="195"/>
      <c r="GDB62" s="195"/>
      <c r="GDC62" s="195"/>
      <c r="GDD62" s="195"/>
      <c r="GDE62" s="195"/>
      <c r="GDF62" s="315"/>
      <c r="GDG62" s="195"/>
      <c r="GDH62" s="195"/>
      <c r="GDI62" s="195"/>
      <c r="GDJ62" s="195"/>
      <c r="GDK62" s="195"/>
      <c r="GDL62" s="195"/>
      <c r="GDM62" s="195"/>
      <c r="GDN62" s="195"/>
      <c r="GDO62" s="195"/>
      <c r="GDP62" s="195"/>
      <c r="GDQ62" s="195"/>
      <c r="GDR62" s="195"/>
      <c r="GDS62" s="195"/>
      <c r="GDT62" s="315"/>
      <c r="GDU62" s="195"/>
      <c r="GDV62" s="195"/>
      <c r="GDW62" s="195"/>
      <c r="GDX62" s="195"/>
      <c r="GDY62" s="195"/>
      <c r="GDZ62" s="195"/>
      <c r="GEA62" s="195"/>
      <c r="GEB62" s="195"/>
      <c r="GEC62" s="195"/>
      <c r="GED62" s="195"/>
      <c r="GEE62" s="195"/>
      <c r="GEF62" s="195"/>
      <c r="GEG62" s="195"/>
      <c r="GEH62" s="315"/>
      <c r="GEI62" s="195"/>
      <c r="GEJ62" s="195"/>
      <c r="GEK62" s="195"/>
      <c r="GEL62" s="195"/>
      <c r="GEM62" s="195"/>
      <c r="GEN62" s="195"/>
      <c r="GEO62" s="195"/>
      <c r="GEP62" s="195"/>
      <c r="GEQ62" s="195"/>
      <c r="GER62" s="195"/>
      <c r="GES62" s="195"/>
      <c r="GET62" s="195"/>
      <c r="GEU62" s="195"/>
      <c r="GEV62" s="315"/>
      <c r="GEW62" s="195"/>
      <c r="GEX62" s="195"/>
      <c r="GEY62" s="195"/>
      <c r="GEZ62" s="195"/>
      <c r="GFA62" s="195"/>
      <c r="GFB62" s="195"/>
      <c r="GFC62" s="195"/>
      <c r="GFD62" s="195"/>
      <c r="GFE62" s="195"/>
      <c r="GFF62" s="195"/>
      <c r="GFG62" s="195"/>
      <c r="GFH62" s="195"/>
      <c r="GFI62" s="195"/>
      <c r="GFJ62" s="315"/>
      <c r="GFK62" s="195"/>
      <c r="GFL62" s="195"/>
      <c r="GFM62" s="195"/>
      <c r="GFN62" s="195"/>
      <c r="GFO62" s="195"/>
      <c r="GFP62" s="195"/>
      <c r="GFQ62" s="195"/>
      <c r="GFR62" s="195"/>
      <c r="GFS62" s="195"/>
      <c r="GFT62" s="195"/>
      <c r="GFU62" s="195"/>
      <c r="GFV62" s="195"/>
      <c r="GFW62" s="195"/>
      <c r="GFX62" s="315"/>
      <c r="GFY62" s="195"/>
      <c r="GFZ62" s="195"/>
      <c r="GGA62" s="195"/>
      <c r="GGB62" s="195"/>
      <c r="GGC62" s="195"/>
      <c r="GGD62" s="195"/>
      <c r="GGE62" s="195"/>
      <c r="GGF62" s="195"/>
      <c r="GGG62" s="195"/>
      <c r="GGH62" s="195"/>
      <c r="GGI62" s="195"/>
      <c r="GGJ62" s="195"/>
      <c r="GGK62" s="195"/>
      <c r="GGL62" s="315"/>
      <c r="GGM62" s="195"/>
      <c r="GGN62" s="195"/>
      <c r="GGO62" s="195"/>
      <c r="GGP62" s="195"/>
      <c r="GGQ62" s="195"/>
      <c r="GGR62" s="195"/>
      <c r="GGS62" s="195"/>
      <c r="GGT62" s="195"/>
      <c r="GGU62" s="195"/>
      <c r="GGV62" s="195"/>
      <c r="GGW62" s="195"/>
      <c r="GGX62" s="195"/>
      <c r="GGY62" s="195"/>
      <c r="GGZ62" s="315"/>
      <c r="GHA62" s="195"/>
      <c r="GHB62" s="195"/>
      <c r="GHC62" s="195"/>
      <c r="GHD62" s="195"/>
      <c r="GHE62" s="195"/>
      <c r="GHF62" s="195"/>
      <c r="GHG62" s="195"/>
      <c r="GHH62" s="195"/>
      <c r="GHI62" s="195"/>
      <c r="GHJ62" s="195"/>
      <c r="GHK62" s="195"/>
      <c r="GHL62" s="195"/>
      <c r="GHM62" s="195"/>
      <c r="GHN62" s="315"/>
      <c r="GHO62" s="195"/>
      <c r="GHP62" s="195"/>
      <c r="GHQ62" s="195"/>
      <c r="GHR62" s="195"/>
      <c r="GHS62" s="195"/>
      <c r="GHT62" s="195"/>
      <c r="GHU62" s="195"/>
      <c r="GHV62" s="195"/>
      <c r="GHW62" s="195"/>
      <c r="GHX62" s="195"/>
      <c r="GHY62" s="195"/>
      <c r="GHZ62" s="195"/>
      <c r="GIA62" s="195"/>
      <c r="GIB62" s="315"/>
      <c r="GIC62" s="195"/>
      <c r="GID62" s="195"/>
      <c r="GIE62" s="195"/>
      <c r="GIF62" s="195"/>
      <c r="GIG62" s="195"/>
      <c r="GIH62" s="195"/>
      <c r="GII62" s="195"/>
      <c r="GIJ62" s="195"/>
      <c r="GIK62" s="195"/>
      <c r="GIL62" s="195"/>
      <c r="GIM62" s="195"/>
      <c r="GIN62" s="195"/>
      <c r="GIO62" s="195"/>
      <c r="GIP62" s="315"/>
      <c r="GIQ62" s="195"/>
      <c r="GIR62" s="195"/>
      <c r="GIS62" s="195"/>
      <c r="GIT62" s="195"/>
      <c r="GIU62" s="195"/>
      <c r="GIV62" s="195"/>
      <c r="GIW62" s="195"/>
      <c r="GIX62" s="195"/>
      <c r="GIY62" s="195"/>
      <c r="GIZ62" s="195"/>
      <c r="GJA62" s="195"/>
      <c r="GJB62" s="195"/>
      <c r="GJC62" s="195"/>
      <c r="GJD62" s="315"/>
      <c r="GJE62" s="195"/>
      <c r="GJF62" s="195"/>
      <c r="GJG62" s="195"/>
      <c r="GJH62" s="195"/>
      <c r="GJI62" s="195"/>
      <c r="GJJ62" s="195"/>
      <c r="GJK62" s="195"/>
      <c r="GJL62" s="195"/>
      <c r="GJM62" s="195"/>
      <c r="GJN62" s="195"/>
      <c r="GJO62" s="195"/>
      <c r="GJP62" s="195"/>
      <c r="GJQ62" s="195"/>
      <c r="GJR62" s="315"/>
      <c r="GJS62" s="195"/>
      <c r="GJT62" s="195"/>
      <c r="GJU62" s="195"/>
      <c r="GJV62" s="195"/>
      <c r="GJW62" s="195"/>
      <c r="GJX62" s="195"/>
      <c r="GJY62" s="195"/>
      <c r="GJZ62" s="195"/>
      <c r="GKA62" s="195"/>
      <c r="GKB62" s="195"/>
      <c r="GKC62" s="195"/>
      <c r="GKD62" s="195"/>
      <c r="GKE62" s="195"/>
      <c r="GKF62" s="315"/>
      <c r="GKG62" s="195"/>
      <c r="GKH62" s="195"/>
      <c r="GKI62" s="195"/>
      <c r="GKJ62" s="195"/>
      <c r="GKK62" s="195"/>
      <c r="GKL62" s="195"/>
      <c r="GKM62" s="195"/>
      <c r="GKN62" s="195"/>
      <c r="GKO62" s="195"/>
      <c r="GKP62" s="195"/>
      <c r="GKQ62" s="195"/>
      <c r="GKR62" s="195"/>
      <c r="GKS62" s="195"/>
      <c r="GKT62" s="315"/>
      <c r="GKU62" s="195"/>
      <c r="GKV62" s="195"/>
      <c r="GKW62" s="195"/>
      <c r="GKX62" s="195"/>
      <c r="GKY62" s="195"/>
      <c r="GKZ62" s="195"/>
      <c r="GLA62" s="195"/>
      <c r="GLB62" s="195"/>
      <c r="GLC62" s="195"/>
      <c r="GLD62" s="195"/>
      <c r="GLE62" s="195"/>
      <c r="GLF62" s="195"/>
      <c r="GLG62" s="195"/>
      <c r="GLH62" s="315"/>
      <c r="GLI62" s="195"/>
      <c r="GLJ62" s="195"/>
      <c r="GLK62" s="195"/>
      <c r="GLL62" s="195"/>
      <c r="GLM62" s="195"/>
      <c r="GLN62" s="195"/>
      <c r="GLO62" s="195"/>
      <c r="GLP62" s="195"/>
      <c r="GLQ62" s="195"/>
      <c r="GLR62" s="195"/>
      <c r="GLS62" s="195"/>
      <c r="GLT62" s="195"/>
      <c r="GLU62" s="195"/>
      <c r="GLV62" s="315"/>
      <c r="GLW62" s="195"/>
      <c r="GLX62" s="195"/>
      <c r="GLY62" s="195"/>
      <c r="GLZ62" s="195"/>
      <c r="GMA62" s="195"/>
      <c r="GMB62" s="195"/>
      <c r="GMC62" s="195"/>
      <c r="GMD62" s="195"/>
      <c r="GME62" s="195"/>
      <c r="GMF62" s="195"/>
      <c r="GMG62" s="195"/>
      <c r="GMH62" s="195"/>
      <c r="GMI62" s="195"/>
      <c r="GMJ62" s="315"/>
      <c r="GMK62" s="195"/>
      <c r="GML62" s="195"/>
      <c r="GMM62" s="195"/>
      <c r="GMN62" s="195"/>
      <c r="GMO62" s="195"/>
      <c r="GMP62" s="195"/>
      <c r="GMQ62" s="195"/>
      <c r="GMR62" s="195"/>
      <c r="GMS62" s="195"/>
      <c r="GMT62" s="195"/>
      <c r="GMU62" s="195"/>
      <c r="GMV62" s="195"/>
      <c r="GMW62" s="195"/>
      <c r="GMX62" s="315"/>
      <c r="GMY62" s="195"/>
      <c r="GMZ62" s="195"/>
      <c r="GNA62" s="195"/>
      <c r="GNB62" s="195"/>
      <c r="GNC62" s="195"/>
      <c r="GND62" s="195"/>
      <c r="GNE62" s="195"/>
      <c r="GNF62" s="195"/>
      <c r="GNG62" s="195"/>
      <c r="GNH62" s="195"/>
      <c r="GNI62" s="195"/>
      <c r="GNJ62" s="195"/>
      <c r="GNK62" s="195"/>
      <c r="GNL62" s="315"/>
      <c r="GNM62" s="195"/>
      <c r="GNN62" s="195"/>
      <c r="GNO62" s="195"/>
      <c r="GNP62" s="195"/>
      <c r="GNQ62" s="195"/>
      <c r="GNR62" s="195"/>
      <c r="GNS62" s="195"/>
      <c r="GNT62" s="195"/>
      <c r="GNU62" s="195"/>
      <c r="GNV62" s="195"/>
      <c r="GNW62" s="195"/>
      <c r="GNX62" s="195"/>
      <c r="GNY62" s="195"/>
      <c r="GNZ62" s="315"/>
      <c r="GOA62" s="195"/>
      <c r="GOB62" s="195"/>
      <c r="GOC62" s="195"/>
      <c r="GOD62" s="195"/>
      <c r="GOE62" s="195"/>
      <c r="GOF62" s="195"/>
      <c r="GOG62" s="195"/>
      <c r="GOH62" s="195"/>
      <c r="GOI62" s="195"/>
      <c r="GOJ62" s="195"/>
      <c r="GOK62" s="195"/>
      <c r="GOL62" s="195"/>
      <c r="GOM62" s="195"/>
      <c r="GON62" s="315"/>
      <c r="GOO62" s="195"/>
      <c r="GOP62" s="195"/>
      <c r="GOQ62" s="195"/>
      <c r="GOR62" s="195"/>
      <c r="GOS62" s="195"/>
      <c r="GOT62" s="195"/>
      <c r="GOU62" s="195"/>
      <c r="GOV62" s="195"/>
      <c r="GOW62" s="195"/>
      <c r="GOX62" s="195"/>
      <c r="GOY62" s="195"/>
      <c r="GOZ62" s="195"/>
      <c r="GPA62" s="195"/>
      <c r="GPB62" s="315"/>
      <c r="GPC62" s="195"/>
      <c r="GPD62" s="195"/>
      <c r="GPE62" s="195"/>
      <c r="GPF62" s="195"/>
      <c r="GPG62" s="195"/>
      <c r="GPH62" s="195"/>
      <c r="GPI62" s="195"/>
      <c r="GPJ62" s="195"/>
      <c r="GPK62" s="195"/>
      <c r="GPL62" s="195"/>
      <c r="GPM62" s="195"/>
      <c r="GPN62" s="195"/>
      <c r="GPO62" s="195"/>
      <c r="GPP62" s="315"/>
      <c r="GPQ62" s="195"/>
      <c r="GPR62" s="195"/>
      <c r="GPS62" s="195"/>
      <c r="GPT62" s="195"/>
      <c r="GPU62" s="195"/>
      <c r="GPV62" s="195"/>
      <c r="GPW62" s="195"/>
      <c r="GPX62" s="195"/>
      <c r="GPY62" s="195"/>
      <c r="GPZ62" s="195"/>
      <c r="GQA62" s="195"/>
      <c r="GQB62" s="195"/>
      <c r="GQC62" s="195"/>
      <c r="GQD62" s="315"/>
      <c r="GQE62" s="195"/>
      <c r="GQF62" s="195"/>
      <c r="GQG62" s="195"/>
      <c r="GQH62" s="195"/>
      <c r="GQI62" s="195"/>
      <c r="GQJ62" s="195"/>
      <c r="GQK62" s="195"/>
      <c r="GQL62" s="195"/>
      <c r="GQM62" s="195"/>
      <c r="GQN62" s="195"/>
      <c r="GQO62" s="195"/>
      <c r="GQP62" s="195"/>
      <c r="GQQ62" s="195"/>
      <c r="GQR62" s="315"/>
      <c r="GQS62" s="195"/>
      <c r="GQT62" s="195"/>
      <c r="GQU62" s="195"/>
      <c r="GQV62" s="195"/>
      <c r="GQW62" s="195"/>
      <c r="GQX62" s="195"/>
      <c r="GQY62" s="195"/>
      <c r="GQZ62" s="195"/>
      <c r="GRA62" s="195"/>
      <c r="GRB62" s="195"/>
      <c r="GRC62" s="195"/>
      <c r="GRD62" s="195"/>
      <c r="GRE62" s="195"/>
      <c r="GRF62" s="315"/>
      <c r="GRG62" s="195"/>
      <c r="GRH62" s="195"/>
      <c r="GRI62" s="195"/>
      <c r="GRJ62" s="195"/>
      <c r="GRK62" s="195"/>
      <c r="GRL62" s="195"/>
      <c r="GRM62" s="195"/>
      <c r="GRN62" s="195"/>
      <c r="GRO62" s="195"/>
      <c r="GRP62" s="195"/>
      <c r="GRQ62" s="195"/>
      <c r="GRR62" s="195"/>
      <c r="GRS62" s="195"/>
      <c r="GRT62" s="315"/>
      <c r="GRU62" s="195"/>
      <c r="GRV62" s="195"/>
      <c r="GRW62" s="195"/>
      <c r="GRX62" s="195"/>
      <c r="GRY62" s="195"/>
      <c r="GRZ62" s="195"/>
      <c r="GSA62" s="195"/>
      <c r="GSB62" s="195"/>
      <c r="GSC62" s="195"/>
      <c r="GSD62" s="195"/>
      <c r="GSE62" s="195"/>
      <c r="GSF62" s="195"/>
      <c r="GSG62" s="195"/>
      <c r="GSH62" s="315"/>
      <c r="GSI62" s="195"/>
      <c r="GSJ62" s="195"/>
      <c r="GSK62" s="195"/>
      <c r="GSL62" s="195"/>
      <c r="GSM62" s="195"/>
      <c r="GSN62" s="195"/>
      <c r="GSO62" s="195"/>
      <c r="GSP62" s="195"/>
      <c r="GSQ62" s="195"/>
      <c r="GSR62" s="195"/>
      <c r="GSS62" s="195"/>
      <c r="GST62" s="195"/>
      <c r="GSU62" s="195"/>
      <c r="GSV62" s="315"/>
      <c r="GSW62" s="195"/>
      <c r="GSX62" s="195"/>
      <c r="GSY62" s="195"/>
      <c r="GSZ62" s="195"/>
      <c r="GTA62" s="195"/>
      <c r="GTB62" s="195"/>
      <c r="GTC62" s="195"/>
      <c r="GTD62" s="195"/>
      <c r="GTE62" s="195"/>
      <c r="GTF62" s="195"/>
      <c r="GTG62" s="195"/>
      <c r="GTH62" s="195"/>
      <c r="GTI62" s="195"/>
      <c r="GTJ62" s="315"/>
      <c r="GTK62" s="195"/>
      <c r="GTL62" s="195"/>
      <c r="GTM62" s="195"/>
      <c r="GTN62" s="195"/>
      <c r="GTO62" s="195"/>
      <c r="GTP62" s="195"/>
      <c r="GTQ62" s="195"/>
      <c r="GTR62" s="195"/>
      <c r="GTS62" s="195"/>
      <c r="GTT62" s="195"/>
      <c r="GTU62" s="195"/>
      <c r="GTV62" s="195"/>
      <c r="GTW62" s="195"/>
      <c r="GTX62" s="315"/>
      <c r="GTY62" s="195"/>
      <c r="GTZ62" s="195"/>
      <c r="GUA62" s="195"/>
      <c r="GUB62" s="195"/>
      <c r="GUC62" s="195"/>
      <c r="GUD62" s="195"/>
      <c r="GUE62" s="195"/>
      <c r="GUF62" s="195"/>
      <c r="GUG62" s="195"/>
      <c r="GUH62" s="195"/>
      <c r="GUI62" s="195"/>
      <c r="GUJ62" s="195"/>
      <c r="GUK62" s="195"/>
      <c r="GUL62" s="315"/>
      <c r="GUM62" s="195"/>
      <c r="GUN62" s="195"/>
      <c r="GUO62" s="195"/>
      <c r="GUP62" s="195"/>
      <c r="GUQ62" s="195"/>
      <c r="GUR62" s="195"/>
      <c r="GUS62" s="195"/>
      <c r="GUT62" s="195"/>
      <c r="GUU62" s="195"/>
      <c r="GUV62" s="195"/>
      <c r="GUW62" s="195"/>
      <c r="GUX62" s="195"/>
      <c r="GUY62" s="195"/>
      <c r="GUZ62" s="315"/>
      <c r="GVA62" s="195"/>
      <c r="GVB62" s="195"/>
      <c r="GVC62" s="195"/>
      <c r="GVD62" s="195"/>
      <c r="GVE62" s="195"/>
      <c r="GVF62" s="195"/>
      <c r="GVG62" s="195"/>
      <c r="GVH62" s="195"/>
      <c r="GVI62" s="195"/>
      <c r="GVJ62" s="195"/>
      <c r="GVK62" s="195"/>
      <c r="GVL62" s="195"/>
      <c r="GVM62" s="195"/>
      <c r="GVN62" s="315"/>
      <c r="GVO62" s="195"/>
      <c r="GVP62" s="195"/>
      <c r="GVQ62" s="195"/>
      <c r="GVR62" s="195"/>
      <c r="GVS62" s="195"/>
      <c r="GVT62" s="195"/>
      <c r="GVU62" s="195"/>
      <c r="GVV62" s="195"/>
      <c r="GVW62" s="195"/>
      <c r="GVX62" s="195"/>
      <c r="GVY62" s="195"/>
      <c r="GVZ62" s="195"/>
      <c r="GWA62" s="195"/>
      <c r="GWB62" s="315"/>
      <c r="GWC62" s="195"/>
      <c r="GWD62" s="195"/>
      <c r="GWE62" s="195"/>
      <c r="GWF62" s="195"/>
      <c r="GWG62" s="195"/>
      <c r="GWH62" s="195"/>
      <c r="GWI62" s="195"/>
      <c r="GWJ62" s="195"/>
      <c r="GWK62" s="195"/>
      <c r="GWL62" s="195"/>
      <c r="GWM62" s="195"/>
      <c r="GWN62" s="195"/>
      <c r="GWO62" s="195"/>
      <c r="GWP62" s="315"/>
      <c r="GWQ62" s="195"/>
      <c r="GWR62" s="195"/>
      <c r="GWS62" s="195"/>
      <c r="GWT62" s="195"/>
      <c r="GWU62" s="195"/>
      <c r="GWV62" s="195"/>
      <c r="GWW62" s="195"/>
      <c r="GWX62" s="195"/>
      <c r="GWY62" s="195"/>
      <c r="GWZ62" s="195"/>
      <c r="GXA62" s="195"/>
      <c r="GXB62" s="195"/>
      <c r="GXC62" s="195"/>
      <c r="GXD62" s="315"/>
      <c r="GXE62" s="195"/>
      <c r="GXF62" s="195"/>
      <c r="GXG62" s="195"/>
      <c r="GXH62" s="195"/>
      <c r="GXI62" s="195"/>
      <c r="GXJ62" s="195"/>
      <c r="GXK62" s="195"/>
      <c r="GXL62" s="195"/>
      <c r="GXM62" s="195"/>
      <c r="GXN62" s="195"/>
      <c r="GXO62" s="195"/>
      <c r="GXP62" s="195"/>
      <c r="GXQ62" s="195"/>
      <c r="GXR62" s="315"/>
      <c r="GXS62" s="195"/>
      <c r="GXT62" s="195"/>
      <c r="GXU62" s="195"/>
      <c r="GXV62" s="195"/>
      <c r="GXW62" s="195"/>
      <c r="GXX62" s="195"/>
      <c r="GXY62" s="195"/>
      <c r="GXZ62" s="195"/>
      <c r="GYA62" s="195"/>
      <c r="GYB62" s="195"/>
      <c r="GYC62" s="195"/>
      <c r="GYD62" s="195"/>
      <c r="GYE62" s="195"/>
      <c r="GYF62" s="315"/>
      <c r="GYG62" s="195"/>
      <c r="GYH62" s="195"/>
      <c r="GYI62" s="195"/>
      <c r="GYJ62" s="195"/>
      <c r="GYK62" s="195"/>
      <c r="GYL62" s="195"/>
      <c r="GYM62" s="195"/>
      <c r="GYN62" s="195"/>
      <c r="GYO62" s="195"/>
      <c r="GYP62" s="195"/>
      <c r="GYQ62" s="195"/>
      <c r="GYR62" s="195"/>
      <c r="GYS62" s="195"/>
      <c r="GYT62" s="315"/>
      <c r="GYU62" s="195"/>
      <c r="GYV62" s="195"/>
      <c r="GYW62" s="195"/>
      <c r="GYX62" s="195"/>
      <c r="GYY62" s="195"/>
      <c r="GYZ62" s="195"/>
      <c r="GZA62" s="195"/>
      <c r="GZB62" s="195"/>
      <c r="GZC62" s="195"/>
      <c r="GZD62" s="195"/>
      <c r="GZE62" s="195"/>
      <c r="GZF62" s="195"/>
      <c r="GZG62" s="195"/>
      <c r="GZH62" s="315"/>
      <c r="GZI62" s="195"/>
      <c r="GZJ62" s="195"/>
      <c r="GZK62" s="195"/>
      <c r="GZL62" s="195"/>
      <c r="GZM62" s="195"/>
      <c r="GZN62" s="195"/>
      <c r="GZO62" s="195"/>
      <c r="GZP62" s="195"/>
      <c r="GZQ62" s="195"/>
      <c r="GZR62" s="195"/>
      <c r="GZS62" s="195"/>
      <c r="GZT62" s="195"/>
      <c r="GZU62" s="195"/>
      <c r="GZV62" s="315"/>
      <c r="GZW62" s="195"/>
      <c r="GZX62" s="195"/>
      <c r="GZY62" s="195"/>
      <c r="GZZ62" s="195"/>
      <c r="HAA62" s="195"/>
      <c r="HAB62" s="195"/>
      <c r="HAC62" s="195"/>
      <c r="HAD62" s="195"/>
      <c r="HAE62" s="195"/>
      <c r="HAF62" s="195"/>
      <c r="HAG62" s="195"/>
      <c r="HAH62" s="195"/>
      <c r="HAI62" s="195"/>
      <c r="HAJ62" s="315"/>
      <c r="HAK62" s="195"/>
      <c r="HAL62" s="195"/>
      <c r="HAM62" s="195"/>
      <c r="HAN62" s="195"/>
      <c r="HAO62" s="195"/>
      <c r="HAP62" s="195"/>
      <c r="HAQ62" s="195"/>
      <c r="HAR62" s="195"/>
      <c r="HAS62" s="195"/>
      <c r="HAT62" s="195"/>
      <c r="HAU62" s="195"/>
      <c r="HAV62" s="195"/>
      <c r="HAW62" s="195"/>
      <c r="HAX62" s="315"/>
      <c r="HAY62" s="195"/>
      <c r="HAZ62" s="195"/>
      <c r="HBA62" s="195"/>
      <c r="HBB62" s="195"/>
      <c r="HBC62" s="195"/>
      <c r="HBD62" s="195"/>
      <c r="HBE62" s="195"/>
      <c r="HBF62" s="195"/>
      <c r="HBG62" s="195"/>
      <c r="HBH62" s="195"/>
      <c r="HBI62" s="195"/>
      <c r="HBJ62" s="195"/>
      <c r="HBK62" s="195"/>
      <c r="HBL62" s="315"/>
      <c r="HBM62" s="195"/>
      <c r="HBN62" s="195"/>
      <c r="HBO62" s="195"/>
      <c r="HBP62" s="195"/>
      <c r="HBQ62" s="195"/>
      <c r="HBR62" s="195"/>
      <c r="HBS62" s="195"/>
      <c r="HBT62" s="195"/>
      <c r="HBU62" s="195"/>
      <c r="HBV62" s="195"/>
      <c r="HBW62" s="195"/>
      <c r="HBX62" s="195"/>
      <c r="HBY62" s="195"/>
      <c r="HBZ62" s="315"/>
      <c r="HCA62" s="195"/>
      <c r="HCB62" s="195"/>
      <c r="HCC62" s="195"/>
      <c r="HCD62" s="195"/>
      <c r="HCE62" s="195"/>
      <c r="HCF62" s="195"/>
      <c r="HCG62" s="195"/>
      <c r="HCH62" s="195"/>
      <c r="HCI62" s="195"/>
      <c r="HCJ62" s="195"/>
      <c r="HCK62" s="195"/>
      <c r="HCL62" s="195"/>
      <c r="HCM62" s="195"/>
      <c r="HCN62" s="315"/>
      <c r="HCO62" s="195"/>
      <c r="HCP62" s="195"/>
      <c r="HCQ62" s="195"/>
      <c r="HCR62" s="195"/>
      <c r="HCS62" s="195"/>
      <c r="HCT62" s="195"/>
      <c r="HCU62" s="195"/>
      <c r="HCV62" s="195"/>
      <c r="HCW62" s="195"/>
      <c r="HCX62" s="195"/>
      <c r="HCY62" s="195"/>
      <c r="HCZ62" s="195"/>
      <c r="HDA62" s="195"/>
      <c r="HDB62" s="315"/>
      <c r="HDC62" s="195"/>
      <c r="HDD62" s="195"/>
      <c r="HDE62" s="195"/>
      <c r="HDF62" s="195"/>
      <c r="HDG62" s="195"/>
      <c r="HDH62" s="195"/>
      <c r="HDI62" s="195"/>
      <c r="HDJ62" s="195"/>
      <c r="HDK62" s="195"/>
      <c r="HDL62" s="195"/>
      <c r="HDM62" s="195"/>
      <c r="HDN62" s="195"/>
      <c r="HDO62" s="195"/>
      <c r="HDP62" s="315"/>
      <c r="HDQ62" s="195"/>
      <c r="HDR62" s="195"/>
      <c r="HDS62" s="195"/>
      <c r="HDT62" s="195"/>
      <c r="HDU62" s="195"/>
      <c r="HDV62" s="195"/>
      <c r="HDW62" s="195"/>
      <c r="HDX62" s="195"/>
      <c r="HDY62" s="195"/>
      <c r="HDZ62" s="195"/>
      <c r="HEA62" s="195"/>
      <c r="HEB62" s="195"/>
      <c r="HEC62" s="195"/>
      <c r="HED62" s="315"/>
      <c r="HEE62" s="195"/>
      <c r="HEF62" s="195"/>
      <c r="HEG62" s="195"/>
      <c r="HEH62" s="195"/>
      <c r="HEI62" s="195"/>
      <c r="HEJ62" s="195"/>
      <c r="HEK62" s="195"/>
      <c r="HEL62" s="195"/>
      <c r="HEM62" s="195"/>
      <c r="HEN62" s="195"/>
      <c r="HEO62" s="195"/>
      <c r="HEP62" s="195"/>
      <c r="HEQ62" s="195"/>
      <c r="HER62" s="315"/>
      <c r="HES62" s="195"/>
      <c r="HET62" s="195"/>
      <c r="HEU62" s="195"/>
      <c r="HEV62" s="195"/>
      <c r="HEW62" s="195"/>
      <c r="HEX62" s="195"/>
      <c r="HEY62" s="195"/>
      <c r="HEZ62" s="195"/>
      <c r="HFA62" s="195"/>
      <c r="HFB62" s="195"/>
      <c r="HFC62" s="195"/>
      <c r="HFD62" s="195"/>
      <c r="HFE62" s="195"/>
      <c r="HFF62" s="315"/>
      <c r="HFG62" s="195"/>
      <c r="HFH62" s="195"/>
      <c r="HFI62" s="195"/>
      <c r="HFJ62" s="195"/>
      <c r="HFK62" s="195"/>
      <c r="HFL62" s="195"/>
      <c r="HFM62" s="195"/>
      <c r="HFN62" s="195"/>
      <c r="HFO62" s="195"/>
      <c r="HFP62" s="195"/>
      <c r="HFQ62" s="195"/>
      <c r="HFR62" s="195"/>
      <c r="HFS62" s="195"/>
      <c r="HFT62" s="315"/>
      <c r="HFU62" s="195"/>
      <c r="HFV62" s="195"/>
      <c r="HFW62" s="195"/>
      <c r="HFX62" s="195"/>
      <c r="HFY62" s="195"/>
      <c r="HFZ62" s="195"/>
      <c r="HGA62" s="195"/>
      <c r="HGB62" s="195"/>
      <c r="HGC62" s="195"/>
      <c r="HGD62" s="195"/>
      <c r="HGE62" s="195"/>
      <c r="HGF62" s="195"/>
      <c r="HGG62" s="195"/>
      <c r="HGH62" s="315"/>
      <c r="HGI62" s="195"/>
      <c r="HGJ62" s="195"/>
      <c r="HGK62" s="195"/>
      <c r="HGL62" s="195"/>
      <c r="HGM62" s="195"/>
      <c r="HGN62" s="195"/>
      <c r="HGO62" s="195"/>
      <c r="HGP62" s="195"/>
      <c r="HGQ62" s="195"/>
      <c r="HGR62" s="195"/>
      <c r="HGS62" s="195"/>
      <c r="HGT62" s="195"/>
      <c r="HGU62" s="195"/>
      <c r="HGV62" s="315"/>
      <c r="HGW62" s="195"/>
      <c r="HGX62" s="195"/>
      <c r="HGY62" s="195"/>
      <c r="HGZ62" s="195"/>
      <c r="HHA62" s="195"/>
      <c r="HHB62" s="195"/>
      <c r="HHC62" s="195"/>
      <c r="HHD62" s="195"/>
      <c r="HHE62" s="195"/>
      <c r="HHF62" s="195"/>
      <c r="HHG62" s="195"/>
      <c r="HHH62" s="195"/>
      <c r="HHI62" s="195"/>
      <c r="HHJ62" s="315"/>
      <c r="HHK62" s="195"/>
      <c r="HHL62" s="195"/>
      <c r="HHM62" s="195"/>
      <c r="HHN62" s="195"/>
      <c r="HHO62" s="195"/>
      <c r="HHP62" s="195"/>
      <c r="HHQ62" s="195"/>
      <c r="HHR62" s="195"/>
      <c r="HHS62" s="195"/>
      <c r="HHT62" s="195"/>
      <c r="HHU62" s="195"/>
      <c r="HHV62" s="195"/>
      <c r="HHW62" s="195"/>
      <c r="HHX62" s="315"/>
      <c r="HHY62" s="195"/>
      <c r="HHZ62" s="195"/>
      <c r="HIA62" s="195"/>
      <c r="HIB62" s="195"/>
      <c r="HIC62" s="195"/>
      <c r="HID62" s="195"/>
      <c r="HIE62" s="195"/>
      <c r="HIF62" s="195"/>
      <c r="HIG62" s="195"/>
      <c r="HIH62" s="195"/>
      <c r="HII62" s="195"/>
      <c r="HIJ62" s="195"/>
      <c r="HIK62" s="195"/>
      <c r="HIL62" s="315"/>
      <c r="HIM62" s="195"/>
      <c r="HIN62" s="195"/>
      <c r="HIO62" s="195"/>
      <c r="HIP62" s="195"/>
      <c r="HIQ62" s="195"/>
      <c r="HIR62" s="195"/>
      <c r="HIS62" s="195"/>
      <c r="HIT62" s="195"/>
      <c r="HIU62" s="195"/>
      <c r="HIV62" s="195"/>
      <c r="HIW62" s="195"/>
      <c r="HIX62" s="195"/>
      <c r="HIY62" s="195"/>
      <c r="HIZ62" s="315"/>
      <c r="HJA62" s="195"/>
      <c r="HJB62" s="195"/>
      <c r="HJC62" s="195"/>
      <c r="HJD62" s="195"/>
      <c r="HJE62" s="195"/>
      <c r="HJF62" s="195"/>
      <c r="HJG62" s="195"/>
      <c r="HJH62" s="195"/>
      <c r="HJI62" s="195"/>
      <c r="HJJ62" s="195"/>
      <c r="HJK62" s="195"/>
      <c r="HJL62" s="195"/>
      <c r="HJM62" s="195"/>
      <c r="HJN62" s="315"/>
      <c r="HJO62" s="195"/>
      <c r="HJP62" s="195"/>
      <c r="HJQ62" s="195"/>
      <c r="HJR62" s="195"/>
      <c r="HJS62" s="195"/>
      <c r="HJT62" s="195"/>
      <c r="HJU62" s="195"/>
      <c r="HJV62" s="195"/>
      <c r="HJW62" s="195"/>
      <c r="HJX62" s="195"/>
      <c r="HJY62" s="195"/>
      <c r="HJZ62" s="195"/>
      <c r="HKA62" s="195"/>
      <c r="HKB62" s="315"/>
      <c r="HKC62" s="195"/>
      <c r="HKD62" s="195"/>
      <c r="HKE62" s="195"/>
      <c r="HKF62" s="195"/>
      <c r="HKG62" s="195"/>
      <c r="HKH62" s="195"/>
      <c r="HKI62" s="195"/>
      <c r="HKJ62" s="195"/>
      <c r="HKK62" s="195"/>
      <c r="HKL62" s="195"/>
      <c r="HKM62" s="195"/>
      <c r="HKN62" s="195"/>
      <c r="HKO62" s="195"/>
      <c r="HKP62" s="315"/>
      <c r="HKQ62" s="195"/>
      <c r="HKR62" s="195"/>
      <c r="HKS62" s="195"/>
      <c r="HKT62" s="195"/>
      <c r="HKU62" s="195"/>
      <c r="HKV62" s="195"/>
      <c r="HKW62" s="195"/>
      <c r="HKX62" s="195"/>
      <c r="HKY62" s="195"/>
      <c r="HKZ62" s="195"/>
      <c r="HLA62" s="195"/>
      <c r="HLB62" s="195"/>
      <c r="HLC62" s="195"/>
      <c r="HLD62" s="315"/>
      <c r="HLE62" s="195"/>
      <c r="HLF62" s="195"/>
      <c r="HLG62" s="195"/>
      <c r="HLH62" s="195"/>
      <c r="HLI62" s="195"/>
      <c r="HLJ62" s="195"/>
      <c r="HLK62" s="195"/>
      <c r="HLL62" s="195"/>
      <c r="HLM62" s="195"/>
      <c r="HLN62" s="195"/>
      <c r="HLO62" s="195"/>
      <c r="HLP62" s="195"/>
      <c r="HLQ62" s="195"/>
      <c r="HLR62" s="315"/>
      <c r="HLS62" s="195"/>
      <c r="HLT62" s="195"/>
      <c r="HLU62" s="195"/>
      <c r="HLV62" s="195"/>
      <c r="HLW62" s="195"/>
      <c r="HLX62" s="195"/>
      <c r="HLY62" s="195"/>
      <c r="HLZ62" s="195"/>
      <c r="HMA62" s="195"/>
      <c r="HMB62" s="195"/>
      <c r="HMC62" s="195"/>
      <c r="HMD62" s="195"/>
      <c r="HME62" s="195"/>
      <c r="HMF62" s="315"/>
      <c r="HMG62" s="195"/>
      <c r="HMH62" s="195"/>
      <c r="HMI62" s="195"/>
      <c r="HMJ62" s="195"/>
      <c r="HMK62" s="195"/>
      <c r="HML62" s="195"/>
      <c r="HMM62" s="195"/>
      <c r="HMN62" s="195"/>
      <c r="HMO62" s="195"/>
      <c r="HMP62" s="195"/>
      <c r="HMQ62" s="195"/>
      <c r="HMR62" s="195"/>
      <c r="HMS62" s="195"/>
      <c r="HMT62" s="315"/>
      <c r="HMU62" s="195"/>
      <c r="HMV62" s="195"/>
      <c r="HMW62" s="195"/>
      <c r="HMX62" s="195"/>
      <c r="HMY62" s="195"/>
      <c r="HMZ62" s="195"/>
      <c r="HNA62" s="195"/>
      <c r="HNB62" s="195"/>
      <c r="HNC62" s="195"/>
      <c r="HND62" s="195"/>
      <c r="HNE62" s="195"/>
      <c r="HNF62" s="195"/>
      <c r="HNG62" s="195"/>
      <c r="HNH62" s="315"/>
      <c r="HNI62" s="195"/>
      <c r="HNJ62" s="195"/>
      <c r="HNK62" s="195"/>
      <c r="HNL62" s="195"/>
      <c r="HNM62" s="195"/>
      <c r="HNN62" s="195"/>
      <c r="HNO62" s="195"/>
      <c r="HNP62" s="195"/>
      <c r="HNQ62" s="195"/>
      <c r="HNR62" s="195"/>
      <c r="HNS62" s="195"/>
      <c r="HNT62" s="195"/>
      <c r="HNU62" s="195"/>
      <c r="HNV62" s="315"/>
      <c r="HNW62" s="195"/>
      <c r="HNX62" s="195"/>
      <c r="HNY62" s="195"/>
      <c r="HNZ62" s="195"/>
      <c r="HOA62" s="195"/>
      <c r="HOB62" s="195"/>
      <c r="HOC62" s="195"/>
      <c r="HOD62" s="195"/>
      <c r="HOE62" s="195"/>
      <c r="HOF62" s="195"/>
      <c r="HOG62" s="195"/>
      <c r="HOH62" s="195"/>
      <c r="HOI62" s="195"/>
      <c r="HOJ62" s="315"/>
      <c r="HOK62" s="195"/>
      <c r="HOL62" s="195"/>
      <c r="HOM62" s="195"/>
      <c r="HON62" s="195"/>
      <c r="HOO62" s="195"/>
      <c r="HOP62" s="195"/>
      <c r="HOQ62" s="195"/>
      <c r="HOR62" s="195"/>
      <c r="HOS62" s="195"/>
      <c r="HOT62" s="195"/>
      <c r="HOU62" s="195"/>
      <c r="HOV62" s="195"/>
      <c r="HOW62" s="195"/>
      <c r="HOX62" s="315"/>
      <c r="HOY62" s="195"/>
      <c r="HOZ62" s="195"/>
      <c r="HPA62" s="195"/>
      <c r="HPB62" s="195"/>
      <c r="HPC62" s="195"/>
      <c r="HPD62" s="195"/>
      <c r="HPE62" s="195"/>
      <c r="HPF62" s="195"/>
      <c r="HPG62" s="195"/>
      <c r="HPH62" s="195"/>
      <c r="HPI62" s="195"/>
      <c r="HPJ62" s="195"/>
      <c r="HPK62" s="195"/>
      <c r="HPL62" s="315"/>
      <c r="HPM62" s="195"/>
      <c r="HPN62" s="195"/>
      <c r="HPO62" s="195"/>
      <c r="HPP62" s="195"/>
      <c r="HPQ62" s="195"/>
      <c r="HPR62" s="195"/>
      <c r="HPS62" s="195"/>
      <c r="HPT62" s="195"/>
      <c r="HPU62" s="195"/>
      <c r="HPV62" s="195"/>
      <c r="HPW62" s="195"/>
      <c r="HPX62" s="195"/>
      <c r="HPY62" s="195"/>
      <c r="HPZ62" s="315"/>
      <c r="HQA62" s="195"/>
      <c r="HQB62" s="195"/>
      <c r="HQC62" s="195"/>
      <c r="HQD62" s="195"/>
      <c r="HQE62" s="195"/>
      <c r="HQF62" s="195"/>
      <c r="HQG62" s="195"/>
      <c r="HQH62" s="195"/>
      <c r="HQI62" s="195"/>
      <c r="HQJ62" s="195"/>
      <c r="HQK62" s="195"/>
      <c r="HQL62" s="195"/>
      <c r="HQM62" s="195"/>
      <c r="HQN62" s="315"/>
      <c r="HQO62" s="195"/>
      <c r="HQP62" s="195"/>
      <c r="HQQ62" s="195"/>
      <c r="HQR62" s="195"/>
      <c r="HQS62" s="195"/>
      <c r="HQT62" s="195"/>
      <c r="HQU62" s="195"/>
      <c r="HQV62" s="195"/>
      <c r="HQW62" s="195"/>
      <c r="HQX62" s="195"/>
      <c r="HQY62" s="195"/>
      <c r="HQZ62" s="195"/>
      <c r="HRA62" s="195"/>
      <c r="HRB62" s="315"/>
      <c r="HRC62" s="195"/>
      <c r="HRD62" s="195"/>
      <c r="HRE62" s="195"/>
      <c r="HRF62" s="195"/>
      <c r="HRG62" s="195"/>
      <c r="HRH62" s="195"/>
      <c r="HRI62" s="195"/>
      <c r="HRJ62" s="195"/>
      <c r="HRK62" s="195"/>
      <c r="HRL62" s="195"/>
      <c r="HRM62" s="195"/>
      <c r="HRN62" s="195"/>
      <c r="HRO62" s="195"/>
      <c r="HRP62" s="315"/>
      <c r="HRQ62" s="195"/>
      <c r="HRR62" s="195"/>
      <c r="HRS62" s="195"/>
      <c r="HRT62" s="195"/>
      <c r="HRU62" s="195"/>
      <c r="HRV62" s="195"/>
      <c r="HRW62" s="195"/>
      <c r="HRX62" s="195"/>
      <c r="HRY62" s="195"/>
      <c r="HRZ62" s="195"/>
      <c r="HSA62" s="195"/>
      <c r="HSB62" s="195"/>
      <c r="HSC62" s="195"/>
      <c r="HSD62" s="315"/>
      <c r="HSE62" s="195"/>
      <c r="HSF62" s="195"/>
      <c r="HSG62" s="195"/>
      <c r="HSH62" s="195"/>
      <c r="HSI62" s="195"/>
      <c r="HSJ62" s="195"/>
      <c r="HSK62" s="195"/>
      <c r="HSL62" s="195"/>
      <c r="HSM62" s="195"/>
      <c r="HSN62" s="195"/>
      <c r="HSO62" s="195"/>
      <c r="HSP62" s="195"/>
      <c r="HSQ62" s="195"/>
      <c r="HSR62" s="315"/>
      <c r="HSS62" s="195"/>
      <c r="HST62" s="195"/>
      <c r="HSU62" s="195"/>
      <c r="HSV62" s="195"/>
      <c r="HSW62" s="195"/>
      <c r="HSX62" s="195"/>
      <c r="HSY62" s="195"/>
      <c r="HSZ62" s="195"/>
      <c r="HTA62" s="195"/>
      <c r="HTB62" s="195"/>
      <c r="HTC62" s="195"/>
      <c r="HTD62" s="195"/>
      <c r="HTE62" s="195"/>
      <c r="HTF62" s="315"/>
      <c r="HTG62" s="195"/>
      <c r="HTH62" s="195"/>
      <c r="HTI62" s="195"/>
      <c r="HTJ62" s="195"/>
      <c r="HTK62" s="195"/>
      <c r="HTL62" s="195"/>
      <c r="HTM62" s="195"/>
      <c r="HTN62" s="195"/>
      <c r="HTO62" s="195"/>
      <c r="HTP62" s="195"/>
      <c r="HTQ62" s="195"/>
      <c r="HTR62" s="195"/>
      <c r="HTS62" s="195"/>
      <c r="HTT62" s="315"/>
      <c r="HTU62" s="195"/>
      <c r="HTV62" s="195"/>
      <c r="HTW62" s="195"/>
      <c r="HTX62" s="195"/>
      <c r="HTY62" s="195"/>
      <c r="HTZ62" s="195"/>
      <c r="HUA62" s="195"/>
      <c r="HUB62" s="195"/>
      <c r="HUC62" s="195"/>
      <c r="HUD62" s="195"/>
      <c r="HUE62" s="195"/>
      <c r="HUF62" s="195"/>
      <c r="HUG62" s="195"/>
      <c r="HUH62" s="315"/>
      <c r="HUI62" s="195"/>
      <c r="HUJ62" s="195"/>
      <c r="HUK62" s="195"/>
      <c r="HUL62" s="195"/>
      <c r="HUM62" s="195"/>
      <c r="HUN62" s="195"/>
      <c r="HUO62" s="195"/>
      <c r="HUP62" s="195"/>
      <c r="HUQ62" s="195"/>
      <c r="HUR62" s="195"/>
      <c r="HUS62" s="195"/>
      <c r="HUT62" s="195"/>
      <c r="HUU62" s="195"/>
      <c r="HUV62" s="315"/>
      <c r="HUW62" s="195"/>
      <c r="HUX62" s="195"/>
      <c r="HUY62" s="195"/>
      <c r="HUZ62" s="195"/>
      <c r="HVA62" s="195"/>
      <c r="HVB62" s="195"/>
      <c r="HVC62" s="195"/>
      <c r="HVD62" s="195"/>
      <c r="HVE62" s="195"/>
      <c r="HVF62" s="195"/>
      <c r="HVG62" s="195"/>
      <c r="HVH62" s="195"/>
      <c r="HVI62" s="195"/>
      <c r="HVJ62" s="315"/>
      <c r="HVK62" s="195"/>
      <c r="HVL62" s="195"/>
      <c r="HVM62" s="195"/>
      <c r="HVN62" s="195"/>
      <c r="HVO62" s="195"/>
      <c r="HVP62" s="195"/>
      <c r="HVQ62" s="195"/>
      <c r="HVR62" s="195"/>
      <c r="HVS62" s="195"/>
      <c r="HVT62" s="195"/>
      <c r="HVU62" s="195"/>
      <c r="HVV62" s="195"/>
      <c r="HVW62" s="195"/>
      <c r="HVX62" s="315"/>
      <c r="HVY62" s="195"/>
      <c r="HVZ62" s="195"/>
      <c r="HWA62" s="195"/>
      <c r="HWB62" s="195"/>
      <c r="HWC62" s="195"/>
      <c r="HWD62" s="195"/>
      <c r="HWE62" s="195"/>
      <c r="HWF62" s="195"/>
      <c r="HWG62" s="195"/>
      <c r="HWH62" s="195"/>
      <c r="HWI62" s="195"/>
      <c r="HWJ62" s="195"/>
      <c r="HWK62" s="195"/>
      <c r="HWL62" s="315"/>
      <c r="HWM62" s="195"/>
      <c r="HWN62" s="195"/>
      <c r="HWO62" s="195"/>
      <c r="HWP62" s="195"/>
      <c r="HWQ62" s="195"/>
      <c r="HWR62" s="195"/>
      <c r="HWS62" s="195"/>
      <c r="HWT62" s="195"/>
      <c r="HWU62" s="195"/>
      <c r="HWV62" s="195"/>
      <c r="HWW62" s="195"/>
      <c r="HWX62" s="195"/>
      <c r="HWY62" s="195"/>
      <c r="HWZ62" s="315"/>
      <c r="HXA62" s="195"/>
      <c r="HXB62" s="195"/>
      <c r="HXC62" s="195"/>
      <c r="HXD62" s="195"/>
      <c r="HXE62" s="195"/>
      <c r="HXF62" s="195"/>
      <c r="HXG62" s="195"/>
      <c r="HXH62" s="195"/>
      <c r="HXI62" s="195"/>
      <c r="HXJ62" s="195"/>
      <c r="HXK62" s="195"/>
      <c r="HXL62" s="195"/>
      <c r="HXM62" s="195"/>
      <c r="HXN62" s="315"/>
      <c r="HXO62" s="195"/>
      <c r="HXP62" s="195"/>
      <c r="HXQ62" s="195"/>
      <c r="HXR62" s="195"/>
      <c r="HXS62" s="195"/>
      <c r="HXT62" s="195"/>
      <c r="HXU62" s="195"/>
      <c r="HXV62" s="195"/>
      <c r="HXW62" s="195"/>
      <c r="HXX62" s="195"/>
      <c r="HXY62" s="195"/>
      <c r="HXZ62" s="195"/>
      <c r="HYA62" s="195"/>
      <c r="HYB62" s="315"/>
      <c r="HYC62" s="195"/>
      <c r="HYD62" s="195"/>
      <c r="HYE62" s="195"/>
      <c r="HYF62" s="195"/>
      <c r="HYG62" s="195"/>
      <c r="HYH62" s="195"/>
      <c r="HYI62" s="195"/>
      <c r="HYJ62" s="195"/>
      <c r="HYK62" s="195"/>
      <c r="HYL62" s="195"/>
      <c r="HYM62" s="195"/>
      <c r="HYN62" s="195"/>
      <c r="HYO62" s="195"/>
      <c r="HYP62" s="315"/>
      <c r="HYQ62" s="195"/>
      <c r="HYR62" s="195"/>
      <c r="HYS62" s="195"/>
      <c r="HYT62" s="195"/>
      <c r="HYU62" s="195"/>
      <c r="HYV62" s="195"/>
      <c r="HYW62" s="195"/>
      <c r="HYX62" s="195"/>
      <c r="HYY62" s="195"/>
      <c r="HYZ62" s="195"/>
      <c r="HZA62" s="195"/>
      <c r="HZB62" s="195"/>
      <c r="HZC62" s="195"/>
      <c r="HZD62" s="315"/>
      <c r="HZE62" s="195"/>
      <c r="HZF62" s="195"/>
      <c r="HZG62" s="195"/>
      <c r="HZH62" s="195"/>
      <c r="HZI62" s="195"/>
      <c r="HZJ62" s="195"/>
      <c r="HZK62" s="195"/>
      <c r="HZL62" s="195"/>
      <c r="HZM62" s="195"/>
      <c r="HZN62" s="195"/>
      <c r="HZO62" s="195"/>
      <c r="HZP62" s="195"/>
      <c r="HZQ62" s="195"/>
      <c r="HZR62" s="315"/>
      <c r="HZS62" s="195"/>
      <c r="HZT62" s="195"/>
      <c r="HZU62" s="195"/>
      <c r="HZV62" s="195"/>
      <c r="HZW62" s="195"/>
      <c r="HZX62" s="195"/>
      <c r="HZY62" s="195"/>
      <c r="HZZ62" s="195"/>
      <c r="IAA62" s="195"/>
      <c r="IAB62" s="195"/>
      <c r="IAC62" s="195"/>
      <c r="IAD62" s="195"/>
      <c r="IAE62" s="195"/>
      <c r="IAF62" s="315"/>
      <c r="IAG62" s="195"/>
      <c r="IAH62" s="195"/>
      <c r="IAI62" s="195"/>
      <c r="IAJ62" s="195"/>
      <c r="IAK62" s="195"/>
      <c r="IAL62" s="195"/>
      <c r="IAM62" s="195"/>
      <c r="IAN62" s="195"/>
      <c r="IAO62" s="195"/>
      <c r="IAP62" s="195"/>
      <c r="IAQ62" s="195"/>
      <c r="IAR62" s="195"/>
      <c r="IAS62" s="195"/>
      <c r="IAT62" s="315"/>
      <c r="IAU62" s="195"/>
      <c r="IAV62" s="195"/>
      <c r="IAW62" s="195"/>
      <c r="IAX62" s="195"/>
      <c r="IAY62" s="195"/>
      <c r="IAZ62" s="195"/>
      <c r="IBA62" s="195"/>
      <c r="IBB62" s="195"/>
      <c r="IBC62" s="195"/>
      <c r="IBD62" s="195"/>
      <c r="IBE62" s="195"/>
      <c r="IBF62" s="195"/>
      <c r="IBG62" s="195"/>
      <c r="IBH62" s="315"/>
      <c r="IBI62" s="195"/>
      <c r="IBJ62" s="195"/>
      <c r="IBK62" s="195"/>
      <c r="IBL62" s="195"/>
      <c r="IBM62" s="195"/>
      <c r="IBN62" s="195"/>
      <c r="IBO62" s="195"/>
      <c r="IBP62" s="195"/>
      <c r="IBQ62" s="195"/>
      <c r="IBR62" s="195"/>
      <c r="IBS62" s="195"/>
      <c r="IBT62" s="195"/>
      <c r="IBU62" s="195"/>
      <c r="IBV62" s="315"/>
      <c r="IBW62" s="195"/>
      <c r="IBX62" s="195"/>
      <c r="IBY62" s="195"/>
      <c r="IBZ62" s="195"/>
      <c r="ICA62" s="195"/>
      <c r="ICB62" s="195"/>
      <c r="ICC62" s="195"/>
      <c r="ICD62" s="195"/>
      <c r="ICE62" s="195"/>
      <c r="ICF62" s="195"/>
      <c r="ICG62" s="195"/>
      <c r="ICH62" s="195"/>
      <c r="ICI62" s="195"/>
      <c r="ICJ62" s="315"/>
      <c r="ICK62" s="195"/>
      <c r="ICL62" s="195"/>
      <c r="ICM62" s="195"/>
      <c r="ICN62" s="195"/>
      <c r="ICO62" s="195"/>
      <c r="ICP62" s="195"/>
      <c r="ICQ62" s="195"/>
      <c r="ICR62" s="195"/>
      <c r="ICS62" s="195"/>
      <c r="ICT62" s="195"/>
      <c r="ICU62" s="195"/>
      <c r="ICV62" s="195"/>
      <c r="ICW62" s="195"/>
      <c r="ICX62" s="315"/>
      <c r="ICY62" s="195"/>
      <c r="ICZ62" s="195"/>
      <c r="IDA62" s="195"/>
      <c r="IDB62" s="195"/>
      <c r="IDC62" s="195"/>
      <c r="IDD62" s="195"/>
      <c r="IDE62" s="195"/>
      <c r="IDF62" s="195"/>
      <c r="IDG62" s="195"/>
      <c r="IDH62" s="195"/>
      <c r="IDI62" s="195"/>
      <c r="IDJ62" s="195"/>
      <c r="IDK62" s="195"/>
      <c r="IDL62" s="315"/>
      <c r="IDM62" s="195"/>
      <c r="IDN62" s="195"/>
      <c r="IDO62" s="195"/>
      <c r="IDP62" s="195"/>
      <c r="IDQ62" s="195"/>
      <c r="IDR62" s="195"/>
      <c r="IDS62" s="195"/>
      <c r="IDT62" s="195"/>
      <c r="IDU62" s="195"/>
      <c r="IDV62" s="195"/>
      <c r="IDW62" s="195"/>
      <c r="IDX62" s="195"/>
      <c r="IDY62" s="195"/>
      <c r="IDZ62" s="315"/>
      <c r="IEA62" s="195"/>
      <c r="IEB62" s="195"/>
      <c r="IEC62" s="195"/>
      <c r="IED62" s="195"/>
      <c r="IEE62" s="195"/>
      <c r="IEF62" s="195"/>
      <c r="IEG62" s="195"/>
      <c r="IEH62" s="195"/>
      <c r="IEI62" s="195"/>
      <c r="IEJ62" s="195"/>
      <c r="IEK62" s="195"/>
      <c r="IEL62" s="195"/>
      <c r="IEM62" s="195"/>
      <c r="IEN62" s="315"/>
      <c r="IEO62" s="195"/>
      <c r="IEP62" s="195"/>
      <c r="IEQ62" s="195"/>
      <c r="IER62" s="195"/>
      <c r="IES62" s="195"/>
      <c r="IET62" s="195"/>
      <c r="IEU62" s="195"/>
      <c r="IEV62" s="195"/>
      <c r="IEW62" s="195"/>
      <c r="IEX62" s="195"/>
      <c r="IEY62" s="195"/>
      <c r="IEZ62" s="195"/>
      <c r="IFA62" s="195"/>
      <c r="IFB62" s="315"/>
      <c r="IFC62" s="195"/>
      <c r="IFD62" s="195"/>
      <c r="IFE62" s="195"/>
      <c r="IFF62" s="195"/>
      <c r="IFG62" s="195"/>
      <c r="IFH62" s="195"/>
      <c r="IFI62" s="195"/>
      <c r="IFJ62" s="195"/>
      <c r="IFK62" s="195"/>
      <c r="IFL62" s="195"/>
      <c r="IFM62" s="195"/>
      <c r="IFN62" s="195"/>
      <c r="IFO62" s="195"/>
      <c r="IFP62" s="315"/>
      <c r="IFQ62" s="195"/>
      <c r="IFR62" s="195"/>
      <c r="IFS62" s="195"/>
      <c r="IFT62" s="195"/>
      <c r="IFU62" s="195"/>
      <c r="IFV62" s="195"/>
      <c r="IFW62" s="195"/>
      <c r="IFX62" s="195"/>
      <c r="IFY62" s="195"/>
      <c r="IFZ62" s="195"/>
      <c r="IGA62" s="195"/>
      <c r="IGB62" s="195"/>
      <c r="IGC62" s="195"/>
      <c r="IGD62" s="315"/>
      <c r="IGE62" s="195"/>
      <c r="IGF62" s="195"/>
      <c r="IGG62" s="195"/>
      <c r="IGH62" s="195"/>
      <c r="IGI62" s="195"/>
      <c r="IGJ62" s="195"/>
      <c r="IGK62" s="195"/>
      <c r="IGL62" s="195"/>
      <c r="IGM62" s="195"/>
      <c r="IGN62" s="195"/>
      <c r="IGO62" s="195"/>
      <c r="IGP62" s="195"/>
      <c r="IGQ62" s="195"/>
      <c r="IGR62" s="315"/>
      <c r="IGS62" s="195"/>
      <c r="IGT62" s="195"/>
      <c r="IGU62" s="195"/>
      <c r="IGV62" s="195"/>
      <c r="IGW62" s="195"/>
      <c r="IGX62" s="195"/>
      <c r="IGY62" s="195"/>
      <c r="IGZ62" s="195"/>
      <c r="IHA62" s="195"/>
      <c r="IHB62" s="195"/>
      <c r="IHC62" s="195"/>
      <c r="IHD62" s="195"/>
      <c r="IHE62" s="195"/>
      <c r="IHF62" s="315"/>
      <c r="IHG62" s="195"/>
      <c r="IHH62" s="195"/>
      <c r="IHI62" s="195"/>
      <c r="IHJ62" s="195"/>
      <c r="IHK62" s="195"/>
      <c r="IHL62" s="195"/>
      <c r="IHM62" s="195"/>
      <c r="IHN62" s="195"/>
      <c r="IHO62" s="195"/>
      <c r="IHP62" s="195"/>
      <c r="IHQ62" s="195"/>
      <c r="IHR62" s="195"/>
      <c r="IHS62" s="195"/>
      <c r="IHT62" s="315"/>
      <c r="IHU62" s="195"/>
      <c r="IHV62" s="195"/>
      <c r="IHW62" s="195"/>
      <c r="IHX62" s="195"/>
      <c r="IHY62" s="195"/>
      <c r="IHZ62" s="195"/>
      <c r="IIA62" s="195"/>
      <c r="IIB62" s="195"/>
      <c r="IIC62" s="195"/>
      <c r="IID62" s="195"/>
      <c r="IIE62" s="195"/>
      <c r="IIF62" s="195"/>
      <c r="IIG62" s="195"/>
      <c r="IIH62" s="315"/>
      <c r="III62" s="195"/>
      <c r="IIJ62" s="195"/>
      <c r="IIK62" s="195"/>
      <c r="IIL62" s="195"/>
      <c r="IIM62" s="195"/>
      <c r="IIN62" s="195"/>
      <c r="IIO62" s="195"/>
      <c r="IIP62" s="195"/>
      <c r="IIQ62" s="195"/>
      <c r="IIR62" s="195"/>
      <c r="IIS62" s="195"/>
      <c r="IIT62" s="195"/>
      <c r="IIU62" s="195"/>
      <c r="IIV62" s="315"/>
      <c r="IIW62" s="195"/>
      <c r="IIX62" s="195"/>
      <c r="IIY62" s="195"/>
      <c r="IIZ62" s="195"/>
      <c r="IJA62" s="195"/>
      <c r="IJB62" s="195"/>
      <c r="IJC62" s="195"/>
      <c r="IJD62" s="195"/>
      <c r="IJE62" s="195"/>
      <c r="IJF62" s="195"/>
      <c r="IJG62" s="195"/>
      <c r="IJH62" s="195"/>
      <c r="IJI62" s="195"/>
      <c r="IJJ62" s="315"/>
      <c r="IJK62" s="195"/>
      <c r="IJL62" s="195"/>
      <c r="IJM62" s="195"/>
      <c r="IJN62" s="195"/>
      <c r="IJO62" s="195"/>
      <c r="IJP62" s="195"/>
      <c r="IJQ62" s="195"/>
      <c r="IJR62" s="195"/>
      <c r="IJS62" s="195"/>
      <c r="IJT62" s="195"/>
      <c r="IJU62" s="195"/>
      <c r="IJV62" s="195"/>
      <c r="IJW62" s="195"/>
      <c r="IJX62" s="315"/>
      <c r="IJY62" s="195"/>
      <c r="IJZ62" s="195"/>
      <c r="IKA62" s="195"/>
      <c r="IKB62" s="195"/>
      <c r="IKC62" s="195"/>
      <c r="IKD62" s="195"/>
      <c r="IKE62" s="195"/>
      <c r="IKF62" s="195"/>
      <c r="IKG62" s="195"/>
      <c r="IKH62" s="195"/>
      <c r="IKI62" s="195"/>
      <c r="IKJ62" s="195"/>
      <c r="IKK62" s="195"/>
      <c r="IKL62" s="315"/>
      <c r="IKM62" s="195"/>
      <c r="IKN62" s="195"/>
      <c r="IKO62" s="195"/>
      <c r="IKP62" s="195"/>
      <c r="IKQ62" s="195"/>
      <c r="IKR62" s="195"/>
      <c r="IKS62" s="195"/>
      <c r="IKT62" s="195"/>
      <c r="IKU62" s="195"/>
      <c r="IKV62" s="195"/>
      <c r="IKW62" s="195"/>
      <c r="IKX62" s="195"/>
      <c r="IKY62" s="195"/>
      <c r="IKZ62" s="315"/>
      <c r="ILA62" s="195"/>
      <c r="ILB62" s="195"/>
      <c r="ILC62" s="195"/>
      <c r="ILD62" s="195"/>
      <c r="ILE62" s="195"/>
      <c r="ILF62" s="195"/>
      <c r="ILG62" s="195"/>
      <c r="ILH62" s="195"/>
      <c r="ILI62" s="195"/>
      <c r="ILJ62" s="195"/>
      <c r="ILK62" s="195"/>
      <c r="ILL62" s="195"/>
      <c r="ILM62" s="195"/>
      <c r="ILN62" s="315"/>
      <c r="ILO62" s="195"/>
      <c r="ILP62" s="195"/>
      <c r="ILQ62" s="195"/>
      <c r="ILR62" s="195"/>
      <c r="ILS62" s="195"/>
      <c r="ILT62" s="195"/>
      <c r="ILU62" s="195"/>
      <c r="ILV62" s="195"/>
      <c r="ILW62" s="195"/>
      <c r="ILX62" s="195"/>
      <c r="ILY62" s="195"/>
      <c r="ILZ62" s="195"/>
      <c r="IMA62" s="195"/>
      <c r="IMB62" s="315"/>
      <c r="IMC62" s="195"/>
      <c r="IMD62" s="195"/>
      <c r="IME62" s="195"/>
      <c r="IMF62" s="195"/>
      <c r="IMG62" s="195"/>
      <c r="IMH62" s="195"/>
      <c r="IMI62" s="195"/>
      <c r="IMJ62" s="195"/>
      <c r="IMK62" s="195"/>
      <c r="IML62" s="195"/>
      <c r="IMM62" s="195"/>
      <c r="IMN62" s="195"/>
      <c r="IMO62" s="195"/>
      <c r="IMP62" s="315"/>
      <c r="IMQ62" s="195"/>
      <c r="IMR62" s="195"/>
      <c r="IMS62" s="195"/>
      <c r="IMT62" s="195"/>
      <c r="IMU62" s="195"/>
      <c r="IMV62" s="195"/>
      <c r="IMW62" s="195"/>
      <c r="IMX62" s="195"/>
      <c r="IMY62" s="195"/>
      <c r="IMZ62" s="195"/>
      <c r="INA62" s="195"/>
      <c r="INB62" s="195"/>
      <c r="INC62" s="195"/>
      <c r="IND62" s="315"/>
      <c r="INE62" s="195"/>
      <c r="INF62" s="195"/>
      <c r="ING62" s="195"/>
      <c r="INH62" s="195"/>
      <c r="INI62" s="195"/>
      <c r="INJ62" s="195"/>
      <c r="INK62" s="195"/>
      <c r="INL62" s="195"/>
      <c r="INM62" s="195"/>
      <c r="INN62" s="195"/>
      <c r="INO62" s="195"/>
      <c r="INP62" s="195"/>
      <c r="INQ62" s="195"/>
      <c r="INR62" s="315"/>
      <c r="INS62" s="195"/>
      <c r="INT62" s="195"/>
      <c r="INU62" s="195"/>
      <c r="INV62" s="195"/>
      <c r="INW62" s="195"/>
      <c r="INX62" s="195"/>
      <c r="INY62" s="195"/>
      <c r="INZ62" s="195"/>
      <c r="IOA62" s="195"/>
      <c r="IOB62" s="195"/>
      <c r="IOC62" s="195"/>
      <c r="IOD62" s="195"/>
      <c r="IOE62" s="195"/>
      <c r="IOF62" s="315"/>
      <c r="IOG62" s="195"/>
      <c r="IOH62" s="195"/>
      <c r="IOI62" s="195"/>
      <c r="IOJ62" s="195"/>
      <c r="IOK62" s="195"/>
      <c r="IOL62" s="195"/>
      <c r="IOM62" s="195"/>
      <c r="ION62" s="195"/>
      <c r="IOO62" s="195"/>
      <c r="IOP62" s="195"/>
      <c r="IOQ62" s="195"/>
      <c r="IOR62" s="195"/>
      <c r="IOS62" s="195"/>
      <c r="IOT62" s="315"/>
      <c r="IOU62" s="195"/>
      <c r="IOV62" s="195"/>
      <c r="IOW62" s="195"/>
      <c r="IOX62" s="195"/>
      <c r="IOY62" s="195"/>
      <c r="IOZ62" s="195"/>
      <c r="IPA62" s="195"/>
      <c r="IPB62" s="195"/>
      <c r="IPC62" s="195"/>
      <c r="IPD62" s="195"/>
      <c r="IPE62" s="195"/>
      <c r="IPF62" s="195"/>
      <c r="IPG62" s="195"/>
      <c r="IPH62" s="315"/>
      <c r="IPI62" s="195"/>
      <c r="IPJ62" s="195"/>
      <c r="IPK62" s="195"/>
      <c r="IPL62" s="195"/>
      <c r="IPM62" s="195"/>
      <c r="IPN62" s="195"/>
      <c r="IPO62" s="195"/>
      <c r="IPP62" s="195"/>
      <c r="IPQ62" s="195"/>
      <c r="IPR62" s="195"/>
      <c r="IPS62" s="195"/>
      <c r="IPT62" s="195"/>
      <c r="IPU62" s="195"/>
      <c r="IPV62" s="315"/>
      <c r="IPW62" s="195"/>
      <c r="IPX62" s="195"/>
      <c r="IPY62" s="195"/>
      <c r="IPZ62" s="195"/>
      <c r="IQA62" s="195"/>
      <c r="IQB62" s="195"/>
      <c r="IQC62" s="195"/>
      <c r="IQD62" s="195"/>
      <c r="IQE62" s="195"/>
      <c r="IQF62" s="195"/>
      <c r="IQG62" s="195"/>
      <c r="IQH62" s="195"/>
      <c r="IQI62" s="195"/>
      <c r="IQJ62" s="315"/>
      <c r="IQK62" s="195"/>
      <c r="IQL62" s="195"/>
      <c r="IQM62" s="195"/>
      <c r="IQN62" s="195"/>
      <c r="IQO62" s="195"/>
      <c r="IQP62" s="195"/>
      <c r="IQQ62" s="195"/>
      <c r="IQR62" s="195"/>
      <c r="IQS62" s="195"/>
      <c r="IQT62" s="195"/>
      <c r="IQU62" s="195"/>
      <c r="IQV62" s="195"/>
      <c r="IQW62" s="195"/>
      <c r="IQX62" s="315"/>
      <c r="IQY62" s="195"/>
      <c r="IQZ62" s="195"/>
      <c r="IRA62" s="195"/>
      <c r="IRB62" s="195"/>
      <c r="IRC62" s="195"/>
      <c r="IRD62" s="195"/>
      <c r="IRE62" s="195"/>
      <c r="IRF62" s="195"/>
      <c r="IRG62" s="195"/>
      <c r="IRH62" s="195"/>
      <c r="IRI62" s="195"/>
      <c r="IRJ62" s="195"/>
      <c r="IRK62" s="195"/>
      <c r="IRL62" s="315"/>
      <c r="IRM62" s="195"/>
      <c r="IRN62" s="195"/>
      <c r="IRO62" s="195"/>
      <c r="IRP62" s="195"/>
      <c r="IRQ62" s="195"/>
      <c r="IRR62" s="195"/>
      <c r="IRS62" s="195"/>
      <c r="IRT62" s="195"/>
      <c r="IRU62" s="195"/>
      <c r="IRV62" s="195"/>
      <c r="IRW62" s="195"/>
      <c r="IRX62" s="195"/>
      <c r="IRY62" s="195"/>
      <c r="IRZ62" s="315"/>
      <c r="ISA62" s="195"/>
      <c r="ISB62" s="195"/>
      <c r="ISC62" s="195"/>
      <c r="ISD62" s="195"/>
      <c r="ISE62" s="195"/>
      <c r="ISF62" s="195"/>
      <c r="ISG62" s="195"/>
      <c r="ISH62" s="195"/>
      <c r="ISI62" s="195"/>
      <c r="ISJ62" s="195"/>
      <c r="ISK62" s="195"/>
      <c r="ISL62" s="195"/>
      <c r="ISM62" s="195"/>
      <c r="ISN62" s="315"/>
      <c r="ISO62" s="195"/>
      <c r="ISP62" s="195"/>
      <c r="ISQ62" s="195"/>
      <c r="ISR62" s="195"/>
      <c r="ISS62" s="195"/>
      <c r="IST62" s="195"/>
      <c r="ISU62" s="195"/>
      <c r="ISV62" s="195"/>
      <c r="ISW62" s="195"/>
      <c r="ISX62" s="195"/>
      <c r="ISY62" s="195"/>
      <c r="ISZ62" s="195"/>
      <c r="ITA62" s="195"/>
      <c r="ITB62" s="315"/>
      <c r="ITC62" s="195"/>
      <c r="ITD62" s="195"/>
      <c r="ITE62" s="195"/>
      <c r="ITF62" s="195"/>
      <c r="ITG62" s="195"/>
      <c r="ITH62" s="195"/>
      <c r="ITI62" s="195"/>
      <c r="ITJ62" s="195"/>
      <c r="ITK62" s="195"/>
      <c r="ITL62" s="195"/>
      <c r="ITM62" s="195"/>
      <c r="ITN62" s="195"/>
      <c r="ITO62" s="195"/>
      <c r="ITP62" s="315"/>
      <c r="ITQ62" s="195"/>
      <c r="ITR62" s="195"/>
      <c r="ITS62" s="195"/>
      <c r="ITT62" s="195"/>
      <c r="ITU62" s="195"/>
      <c r="ITV62" s="195"/>
      <c r="ITW62" s="195"/>
      <c r="ITX62" s="195"/>
      <c r="ITY62" s="195"/>
      <c r="ITZ62" s="195"/>
      <c r="IUA62" s="195"/>
      <c r="IUB62" s="195"/>
      <c r="IUC62" s="195"/>
      <c r="IUD62" s="315"/>
      <c r="IUE62" s="195"/>
      <c r="IUF62" s="195"/>
      <c r="IUG62" s="195"/>
      <c r="IUH62" s="195"/>
      <c r="IUI62" s="195"/>
      <c r="IUJ62" s="195"/>
      <c r="IUK62" s="195"/>
      <c r="IUL62" s="195"/>
      <c r="IUM62" s="195"/>
      <c r="IUN62" s="195"/>
      <c r="IUO62" s="195"/>
      <c r="IUP62" s="195"/>
      <c r="IUQ62" s="195"/>
      <c r="IUR62" s="315"/>
      <c r="IUS62" s="195"/>
      <c r="IUT62" s="195"/>
      <c r="IUU62" s="195"/>
      <c r="IUV62" s="195"/>
      <c r="IUW62" s="195"/>
      <c r="IUX62" s="195"/>
      <c r="IUY62" s="195"/>
      <c r="IUZ62" s="195"/>
      <c r="IVA62" s="195"/>
      <c r="IVB62" s="195"/>
      <c r="IVC62" s="195"/>
      <c r="IVD62" s="195"/>
      <c r="IVE62" s="195"/>
      <c r="IVF62" s="315"/>
      <c r="IVG62" s="195"/>
      <c r="IVH62" s="195"/>
      <c r="IVI62" s="195"/>
      <c r="IVJ62" s="195"/>
      <c r="IVK62" s="195"/>
      <c r="IVL62" s="195"/>
      <c r="IVM62" s="195"/>
      <c r="IVN62" s="195"/>
      <c r="IVO62" s="195"/>
      <c r="IVP62" s="195"/>
      <c r="IVQ62" s="195"/>
      <c r="IVR62" s="195"/>
      <c r="IVS62" s="195"/>
      <c r="IVT62" s="315"/>
      <c r="IVU62" s="195"/>
      <c r="IVV62" s="195"/>
      <c r="IVW62" s="195"/>
      <c r="IVX62" s="195"/>
      <c r="IVY62" s="195"/>
      <c r="IVZ62" s="195"/>
      <c r="IWA62" s="195"/>
      <c r="IWB62" s="195"/>
      <c r="IWC62" s="195"/>
      <c r="IWD62" s="195"/>
      <c r="IWE62" s="195"/>
      <c r="IWF62" s="195"/>
      <c r="IWG62" s="195"/>
      <c r="IWH62" s="315"/>
      <c r="IWI62" s="195"/>
      <c r="IWJ62" s="195"/>
      <c r="IWK62" s="195"/>
      <c r="IWL62" s="195"/>
      <c r="IWM62" s="195"/>
      <c r="IWN62" s="195"/>
      <c r="IWO62" s="195"/>
      <c r="IWP62" s="195"/>
      <c r="IWQ62" s="195"/>
      <c r="IWR62" s="195"/>
      <c r="IWS62" s="195"/>
      <c r="IWT62" s="195"/>
      <c r="IWU62" s="195"/>
      <c r="IWV62" s="315"/>
      <c r="IWW62" s="195"/>
      <c r="IWX62" s="195"/>
      <c r="IWY62" s="195"/>
      <c r="IWZ62" s="195"/>
      <c r="IXA62" s="195"/>
      <c r="IXB62" s="195"/>
      <c r="IXC62" s="195"/>
      <c r="IXD62" s="195"/>
      <c r="IXE62" s="195"/>
      <c r="IXF62" s="195"/>
      <c r="IXG62" s="195"/>
      <c r="IXH62" s="195"/>
      <c r="IXI62" s="195"/>
      <c r="IXJ62" s="315"/>
      <c r="IXK62" s="195"/>
      <c r="IXL62" s="195"/>
      <c r="IXM62" s="195"/>
      <c r="IXN62" s="195"/>
      <c r="IXO62" s="195"/>
      <c r="IXP62" s="195"/>
      <c r="IXQ62" s="195"/>
      <c r="IXR62" s="195"/>
      <c r="IXS62" s="195"/>
      <c r="IXT62" s="195"/>
      <c r="IXU62" s="195"/>
      <c r="IXV62" s="195"/>
      <c r="IXW62" s="195"/>
      <c r="IXX62" s="315"/>
      <c r="IXY62" s="195"/>
      <c r="IXZ62" s="195"/>
      <c r="IYA62" s="195"/>
      <c r="IYB62" s="195"/>
      <c r="IYC62" s="195"/>
      <c r="IYD62" s="195"/>
      <c r="IYE62" s="195"/>
      <c r="IYF62" s="195"/>
      <c r="IYG62" s="195"/>
      <c r="IYH62" s="195"/>
      <c r="IYI62" s="195"/>
      <c r="IYJ62" s="195"/>
      <c r="IYK62" s="195"/>
      <c r="IYL62" s="315"/>
      <c r="IYM62" s="195"/>
      <c r="IYN62" s="195"/>
      <c r="IYO62" s="195"/>
      <c r="IYP62" s="195"/>
      <c r="IYQ62" s="195"/>
      <c r="IYR62" s="195"/>
      <c r="IYS62" s="195"/>
      <c r="IYT62" s="195"/>
      <c r="IYU62" s="195"/>
      <c r="IYV62" s="195"/>
      <c r="IYW62" s="195"/>
      <c r="IYX62" s="195"/>
      <c r="IYY62" s="195"/>
      <c r="IYZ62" s="315"/>
      <c r="IZA62" s="195"/>
      <c r="IZB62" s="195"/>
      <c r="IZC62" s="195"/>
      <c r="IZD62" s="195"/>
      <c r="IZE62" s="195"/>
      <c r="IZF62" s="195"/>
      <c r="IZG62" s="195"/>
      <c r="IZH62" s="195"/>
      <c r="IZI62" s="195"/>
      <c r="IZJ62" s="195"/>
      <c r="IZK62" s="195"/>
      <c r="IZL62" s="195"/>
      <c r="IZM62" s="195"/>
      <c r="IZN62" s="315"/>
      <c r="IZO62" s="195"/>
      <c r="IZP62" s="195"/>
      <c r="IZQ62" s="195"/>
      <c r="IZR62" s="195"/>
      <c r="IZS62" s="195"/>
      <c r="IZT62" s="195"/>
      <c r="IZU62" s="195"/>
      <c r="IZV62" s="195"/>
      <c r="IZW62" s="195"/>
      <c r="IZX62" s="195"/>
      <c r="IZY62" s="195"/>
      <c r="IZZ62" s="195"/>
      <c r="JAA62" s="195"/>
      <c r="JAB62" s="315"/>
      <c r="JAC62" s="195"/>
      <c r="JAD62" s="195"/>
      <c r="JAE62" s="195"/>
      <c r="JAF62" s="195"/>
      <c r="JAG62" s="195"/>
      <c r="JAH62" s="195"/>
      <c r="JAI62" s="195"/>
      <c r="JAJ62" s="195"/>
      <c r="JAK62" s="195"/>
      <c r="JAL62" s="195"/>
      <c r="JAM62" s="195"/>
      <c r="JAN62" s="195"/>
      <c r="JAO62" s="195"/>
      <c r="JAP62" s="315"/>
      <c r="JAQ62" s="195"/>
      <c r="JAR62" s="195"/>
      <c r="JAS62" s="195"/>
      <c r="JAT62" s="195"/>
      <c r="JAU62" s="195"/>
      <c r="JAV62" s="195"/>
      <c r="JAW62" s="195"/>
      <c r="JAX62" s="195"/>
      <c r="JAY62" s="195"/>
      <c r="JAZ62" s="195"/>
      <c r="JBA62" s="195"/>
      <c r="JBB62" s="195"/>
      <c r="JBC62" s="195"/>
      <c r="JBD62" s="315"/>
      <c r="JBE62" s="195"/>
      <c r="JBF62" s="195"/>
      <c r="JBG62" s="195"/>
      <c r="JBH62" s="195"/>
      <c r="JBI62" s="195"/>
      <c r="JBJ62" s="195"/>
      <c r="JBK62" s="195"/>
      <c r="JBL62" s="195"/>
      <c r="JBM62" s="195"/>
      <c r="JBN62" s="195"/>
      <c r="JBO62" s="195"/>
      <c r="JBP62" s="195"/>
      <c r="JBQ62" s="195"/>
      <c r="JBR62" s="315"/>
      <c r="JBS62" s="195"/>
      <c r="JBT62" s="195"/>
      <c r="JBU62" s="195"/>
      <c r="JBV62" s="195"/>
      <c r="JBW62" s="195"/>
      <c r="JBX62" s="195"/>
      <c r="JBY62" s="195"/>
      <c r="JBZ62" s="195"/>
      <c r="JCA62" s="195"/>
      <c r="JCB62" s="195"/>
      <c r="JCC62" s="195"/>
      <c r="JCD62" s="195"/>
      <c r="JCE62" s="195"/>
      <c r="JCF62" s="315"/>
      <c r="JCG62" s="195"/>
      <c r="JCH62" s="195"/>
      <c r="JCI62" s="195"/>
      <c r="JCJ62" s="195"/>
      <c r="JCK62" s="195"/>
      <c r="JCL62" s="195"/>
      <c r="JCM62" s="195"/>
      <c r="JCN62" s="195"/>
      <c r="JCO62" s="195"/>
      <c r="JCP62" s="195"/>
      <c r="JCQ62" s="195"/>
      <c r="JCR62" s="195"/>
      <c r="JCS62" s="195"/>
      <c r="JCT62" s="315"/>
      <c r="JCU62" s="195"/>
      <c r="JCV62" s="195"/>
      <c r="JCW62" s="195"/>
      <c r="JCX62" s="195"/>
      <c r="JCY62" s="195"/>
      <c r="JCZ62" s="195"/>
      <c r="JDA62" s="195"/>
      <c r="JDB62" s="195"/>
      <c r="JDC62" s="195"/>
      <c r="JDD62" s="195"/>
      <c r="JDE62" s="195"/>
      <c r="JDF62" s="195"/>
      <c r="JDG62" s="195"/>
      <c r="JDH62" s="315"/>
      <c r="JDI62" s="195"/>
      <c r="JDJ62" s="195"/>
      <c r="JDK62" s="195"/>
      <c r="JDL62" s="195"/>
      <c r="JDM62" s="195"/>
      <c r="JDN62" s="195"/>
      <c r="JDO62" s="195"/>
      <c r="JDP62" s="195"/>
      <c r="JDQ62" s="195"/>
      <c r="JDR62" s="195"/>
      <c r="JDS62" s="195"/>
      <c r="JDT62" s="195"/>
      <c r="JDU62" s="195"/>
      <c r="JDV62" s="315"/>
      <c r="JDW62" s="195"/>
      <c r="JDX62" s="195"/>
      <c r="JDY62" s="195"/>
      <c r="JDZ62" s="195"/>
      <c r="JEA62" s="195"/>
      <c r="JEB62" s="195"/>
      <c r="JEC62" s="195"/>
      <c r="JED62" s="195"/>
      <c r="JEE62" s="195"/>
      <c r="JEF62" s="195"/>
      <c r="JEG62" s="195"/>
      <c r="JEH62" s="195"/>
      <c r="JEI62" s="195"/>
      <c r="JEJ62" s="315"/>
      <c r="JEK62" s="195"/>
      <c r="JEL62" s="195"/>
      <c r="JEM62" s="195"/>
      <c r="JEN62" s="195"/>
      <c r="JEO62" s="195"/>
      <c r="JEP62" s="195"/>
      <c r="JEQ62" s="195"/>
      <c r="JER62" s="195"/>
      <c r="JES62" s="195"/>
      <c r="JET62" s="195"/>
      <c r="JEU62" s="195"/>
      <c r="JEV62" s="195"/>
      <c r="JEW62" s="195"/>
      <c r="JEX62" s="315"/>
      <c r="JEY62" s="195"/>
      <c r="JEZ62" s="195"/>
      <c r="JFA62" s="195"/>
      <c r="JFB62" s="195"/>
      <c r="JFC62" s="195"/>
      <c r="JFD62" s="195"/>
      <c r="JFE62" s="195"/>
      <c r="JFF62" s="195"/>
      <c r="JFG62" s="195"/>
      <c r="JFH62" s="195"/>
      <c r="JFI62" s="195"/>
      <c r="JFJ62" s="195"/>
      <c r="JFK62" s="195"/>
      <c r="JFL62" s="315"/>
      <c r="JFM62" s="195"/>
      <c r="JFN62" s="195"/>
      <c r="JFO62" s="195"/>
      <c r="JFP62" s="195"/>
      <c r="JFQ62" s="195"/>
      <c r="JFR62" s="195"/>
      <c r="JFS62" s="195"/>
      <c r="JFT62" s="195"/>
      <c r="JFU62" s="195"/>
      <c r="JFV62" s="195"/>
      <c r="JFW62" s="195"/>
      <c r="JFX62" s="195"/>
      <c r="JFY62" s="195"/>
      <c r="JFZ62" s="315"/>
      <c r="JGA62" s="195"/>
      <c r="JGB62" s="195"/>
      <c r="JGC62" s="195"/>
      <c r="JGD62" s="195"/>
      <c r="JGE62" s="195"/>
      <c r="JGF62" s="195"/>
      <c r="JGG62" s="195"/>
      <c r="JGH62" s="195"/>
      <c r="JGI62" s="195"/>
      <c r="JGJ62" s="195"/>
      <c r="JGK62" s="195"/>
      <c r="JGL62" s="195"/>
      <c r="JGM62" s="195"/>
      <c r="JGN62" s="315"/>
      <c r="JGO62" s="195"/>
      <c r="JGP62" s="195"/>
      <c r="JGQ62" s="195"/>
      <c r="JGR62" s="195"/>
      <c r="JGS62" s="195"/>
      <c r="JGT62" s="195"/>
      <c r="JGU62" s="195"/>
      <c r="JGV62" s="195"/>
      <c r="JGW62" s="195"/>
      <c r="JGX62" s="195"/>
      <c r="JGY62" s="195"/>
      <c r="JGZ62" s="195"/>
      <c r="JHA62" s="195"/>
      <c r="JHB62" s="315"/>
      <c r="JHC62" s="195"/>
      <c r="JHD62" s="195"/>
      <c r="JHE62" s="195"/>
      <c r="JHF62" s="195"/>
      <c r="JHG62" s="195"/>
      <c r="JHH62" s="195"/>
      <c r="JHI62" s="195"/>
      <c r="JHJ62" s="195"/>
      <c r="JHK62" s="195"/>
      <c r="JHL62" s="195"/>
      <c r="JHM62" s="195"/>
      <c r="JHN62" s="195"/>
      <c r="JHO62" s="195"/>
      <c r="JHP62" s="315"/>
      <c r="JHQ62" s="195"/>
      <c r="JHR62" s="195"/>
      <c r="JHS62" s="195"/>
      <c r="JHT62" s="195"/>
      <c r="JHU62" s="195"/>
      <c r="JHV62" s="195"/>
      <c r="JHW62" s="195"/>
      <c r="JHX62" s="195"/>
      <c r="JHY62" s="195"/>
      <c r="JHZ62" s="195"/>
      <c r="JIA62" s="195"/>
      <c r="JIB62" s="195"/>
      <c r="JIC62" s="195"/>
      <c r="JID62" s="315"/>
      <c r="JIE62" s="195"/>
      <c r="JIF62" s="195"/>
      <c r="JIG62" s="195"/>
      <c r="JIH62" s="195"/>
      <c r="JII62" s="195"/>
      <c r="JIJ62" s="195"/>
      <c r="JIK62" s="195"/>
      <c r="JIL62" s="195"/>
      <c r="JIM62" s="195"/>
      <c r="JIN62" s="195"/>
      <c r="JIO62" s="195"/>
      <c r="JIP62" s="195"/>
      <c r="JIQ62" s="195"/>
      <c r="JIR62" s="315"/>
      <c r="JIS62" s="195"/>
      <c r="JIT62" s="195"/>
      <c r="JIU62" s="195"/>
      <c r="JIV62" s="195"/>
      <c r="JIW62" s="195"/>
      <c r="JIX62" s="195"/>
      <c r="JIY62" s="195"/>
      <c r="JIZ62" s="195"/>
      <c r="JJA62" s="195"/>
      <c r="JJB62" s="195"/>
      <c r="JJC62" s="195"/>
      <c r="JJD62" s="195"/>
      <c r="JJE62" s="195"/>
      <c r="JJF62" s="315"/>
      <c r="JJG62" s="195"/>
      <c r="JJH62" s="195"/>
      <c r="JJI62" s="195"/>
      <c r="JJJ62" s="195"/>
      <c r="JJK62" s="195"/>
      <c r="JJL62" s="195"/>
      <c r="JJM62" s="195"/>
      <c r="JJN62" s="195"/>
      <c r="JJO62" s="195"/>
      <c r="JJP62" s="195"/>
      <c r="JJQ62" s="195"/>
      <c r="JJR62" s="195"/>
      <c r="JJS62" s="195"/>
      <c r="JJT62" s="315"/>
      <c r="JJU62" s="195"/>
      <c r="JJV62" s="195"/>
      <c r="JJW62" s="195"/>
      <c r="JJX62" s="195"/>
      <c r="JJY62" s="195"/>
      <c r="JJZ62" s="195"/>
      <c r="JKA62" s="195"/>
      <c r="JKB62" s="195"/>
      <c r="JKC62" s="195"/>
      <c r="JKD62" s="195"/>
      <c r="JKE62" s="195"/>
      <c r="JKF62" s="195"/>
      <c r="JKG62" s="195"/>
      <c r="JKH62" s="315"/>
      <c r="JKI62" s="195"/>
      <c r="JKJ62" s="195"/>
      <c r="JKK62" s="195"/>
      <c r="JKL62" s="195"/>
      <c r="JKM62" s="195"/>
      <c r="JKN62" s="195"/>
      <c r="JKO62" s="195"/>
      <c r="JKP62" s="195"/>
      <c r="JKQ62" s="195"/>
      <c r="JKR62" s="195"/>
      <c r="JKS62" s="195"/>
      <c r="JKT62" s="195"/>
      <c r="JKU62" s="195"/>
      <c r="JKV62" s="315"/>
      <c r="JKW62" s="195"/>
      <c r="JKX62" s="195"/>
      <c r="JKY62" s="195"/>
      <c r="JKZ62" s="195"/>
      <c r="JLA62" s="195"/>
      <c r="JLB62" s="195"/>
      <c r="JLC62" s="195"/>
      <c r="JLD62" s="195"/>
      <c r="JLE62" s="195"/>
      <c r="JLF62" s="195"/>
      <c r="JLG62" s="195"/>
      <c r="JLH62" s="195"/>
      <c r="JLI62" s="195"/>
      <c r="JLJ62" s="315"/>
      <c r="JLK62" s="195"/>
      <c r="JLL62" s="195"/>
      <c r="JLM62" s="195"/>
      <c r="JLN62" s="195"/>
      <c r="JLO62" s="195"/>
      <c r="JLP62" s="195"/>
      <c r="JLQ62" s="195"/>
      <c r="JLR62" s="195"/>
      <c r="JLS62" s="195"/>
      <c r="JLT62" s="195"/>
      <c r="JLU62" s="195"/>
      <c r="JLV62" s="195"/>
      <c r="JLW62" s="195"/>
      <c r="JLX62" s="315"/>
      <c r="JLY62" s="195"/>
      <c r="JLZ62" s="195"/>
      <c r="JMA62" s="195"/>
      <c r="JMB62" s="195"/>
      <c r="JMC62" s="195"/>
      <c r="JMD62" s="195"/>
      <c r="JME62" s="195"/>
      <c r="JMF62" s="195"/>
      <c r="JMG62" s="195"/>
      <c r="JMH62" s="195"/>
      <c r="JMI62" s="195"/>
      <c r="JMJ62" s="195"/>
      <c r="JMK62" s="195"/>
      <c r="JML62" s="315"/>
      <c r="JMM62" s="195"/>
      <c r="JMN62" s="195"/>
      <c r="JMO62" s="195"/>
      <c r="JMP62" s="195"/>
      <c r="JMQ62" s="195"/>
      <c r="JMR62" s="195"/>
      <c r="JMS62" s="195"/>
      <c r="JMT62" s="195"/>
      <c r="JMU62" s="195"/>
      <c r="JMV62" s="195"/>
      <c r="JMW62" s="195"/>
      <c r="JMX62" s="195"/>
      <c r="JMY62" s="195"/>
      <c r="JMZ62" s="315"/>
      <c r="JNA62" s="195"/>
      <c r="JNB62" s="195"/>
      <c r="JNC62" s="195"/>
      <c r="JND62" s="195"/>
      <c r="JNE62" s="195"/>
      <c r="JNF62" s="195"/>
      <c r="JNG62" s="195"/>
      <c r="JNH62" s="195"/>
      <c r="JNI62" s="195"/>
      <c r="JNJ62" s="195"/>
      <c r="JNK62" s="195"/>
      <c r="JNL62" s="195"/>
      <c r="JNM62" s="195"/>
      <c r="JNN62" s="315"/>
      <c r="JNO62" s="195"/>
      <c r="JNP62" s="195"/>
      <c r="JNQ62" s="195"/>
      <c r="JNR62" s="195"/>
      <c r="JNS62" s="195"/>
      <c r="JNT62" s="195"/>
      <c r="JNU62" s="195"/>
      <c r="JNV62" s="195"/>
      <c r="JNW62" s="195"/>
      <c r="JNX62" s="195"/>
      <c r="JNY62" s="195"/>
      <c r="JNZ62" s="195"/>
      <c r="JOA62" s="195"/>
      <c r="JOB62" s="315"/>
      <c r="JOC62" s="195"/>
      <c r="JOD62" s="195"/>
      <c r="JOE62" s="195"/>
      <c r="JOF62" s="195"/>
      <c r="JOG62" s="195"/>
      <c r="JOH62" s="195"/>
      <c r="JOI62" s="195"/>
      <c r="JOJ62" s="195"/>
      <c r="JOK62" s="195"/>
      <c r="JOL62" s="195"/>
      <c r="JOM62" s="195"/>
      <c r="JON62" s="195"/>
      <c r="JOO62" s="195"/>
      <c r="JOP62" s="315"/>
      <c r="JOQ62" s="195"/>
      <c r="JOR62" s="195"/>
      <c r="JOS62" s="195"/>
      <c r="JOT62" s="195"/>
      <c r="JOU62" s="195"/>
      <c r="JOV62" s="195"/>
      <c r="JOW62" s="195"/>
      <c r="JOX62" s="195"/>
      <c r="JOY62" s="195"/>
      <c r="JOZ62" s="195"/>
      <c r="JPA62" s="195"/>
      <c r="JPB62" s="195"/>
      <c r="JPC62" s="195"/>
      <c r="JPD62" s="315"/>
      <c r="JPE62" s="195"/>
      <c r="JPF62" s="195"/>
      <c r="JPG62" s="195"/>
      <c r="JPH62" s="195"/>
      <c r="JPI62" s="195"/>
      <c r="JPJ62" s="195"/>
      <c r="JPK62" s="195"/>
      <c r="JPL62" s="195"/>
      <c r="JPM62" s="195"/>
      <c r="JPN62" s="195"/>
      <c r="JPO62" s="195"/>
      <c r="JPP62" s="195"/>
      <c r="JPQ62" s="195"/>
      <c r="JPR62" s="315"/>
      <c r="JPS62" s="195"/>
      <c r="JPT62" s="195"/>
      <c r="JPU62" s="195"/>
      <c r="JPV62" s="195"/>
      <c r="JPW62" s="195"/>
      <c r="JPX62" s="195"/>
      <c r="JPY62" s="195"/>
      <c r="JPZ62" s="195"/>
      <c r="JQA62" s="195"/>
      <c r="JQB62" s="195"/>
      <c r="JQC62" s="195"/>
      <c r="JQD62" s="195"/>
      <c r="JQE62" s="195"/>
      <c r="JQF62" s="315"/>
      <c r="JQG62" s="195"/>
      <c r="JQH62" s="195"/>
      <c r="JQI62" s="195"/>
      <c r="JQJ62" s="195"/>
      <c r="JQK62" s="195"/>
      <c r="JQL62" s="195"/>
      <c r="JQM62" s="195"/>
      <c r="JQN62" s="195"/>
      <c r="JQO62" s="195"/>
      <c r="JQP62" s="195"/>
      <c r="JQQ62" s="195"/>
      <c r="JQR62" s="195"/>
      <c r="JQS62" s="195"/>
      <c r="JQT62" s="315"/>
      <c r="JQU62" s="195"/>
      <c r="JQV62" s="195"/>
      <c r="JQW62" s="195"/>
      <c r="JQX62" s="195"/>
      <c r="JQY62" s="195"/>
      <c r="JQZ62" s="195"/>
      <c r="JRA62" s="195"/>
      <c r="JRB62" s="195"/>
      <c r="JRC62" s="195"/>
      <c r="JRD62" s="195"/>
      <c r="JRE62" s="195"/>
      <c r="JRF62" s="195"/>
      <c r="JRG62" s="195"/>
      <c r="JRH62" s="315"/>
      <c r="JRI62" s="195"/>
      <c r="JRJ62" s="195"/>
      <c r="JRK62" s="195"/>
      <c r="JRL62" s="195"/>
      <c r="JRM62" s="195"/>
      <c r="JRN62" s="195"/>
      <c r="JRO62" s="195"/>
      <c r="JRP62" s="195"/>
      <c r="JRQ62" s="195"/>
      <c r="JRR62" s="195"/>
      <c r="JRS62" s="195"/>
      <c r="JRT62" s="195"/>
      <c r="JRU62" s="195"/>
      <c r="JRV62" s="315"/>
      <c r="JRW62" s="195"/>
      <c r="JRX62" s="195"/>
      <c r="JRY62" s="195"/>
      <c r="JRZ62" s="195"/>
      <c r="JSA62" s="195"/>
      <c r="JSB62" s="195"/>
      <c r="JSC62" s="195"/>
      <c r="JSD62" s="195"/>
      <c r="JSE62" s="195"/>
      <c r="JSF62" s="195"/>
      <c r="JSG62" s="195"/>
      <c r="JSH62" s="195"/>
      <c r="JSI62" s="195"/>
      <c r="JSJ62" s="315"/>
      <c r="JSK62" s="195"/>
      <c r="JSL62" s="195"/>
      <c r="JSM62" s="195"/>
      <c r="JSN62" s="195"/>
      <c r="JSO62" s="195"/>
      <c r="JSP62" s="195"/>
      <c r="JSQ62" s="195"/>
      <c r="JSR62" s="195"/>
      <c r="JSS62" s="195"/>
      <c r="JST62" s="195"/>
      <c r="JSU62" s="195"/>
      <c r="JSV62" s="195"/>
      <c r="JSW62" s="195"/>
      <c r="JSX62" s="315"/>
      <c r="JSY62" s="195"/>
      <c r="JSZ62" s="195"/>
      <c r="JTA62" s="195"/>
      <c r="JTB62" s="195"/>
      <c r="JTC62" s="195"/>
      <c r="JTD62" s="195"/>
      <c r="JTE62" s="195"/>
      <c r="JTF62" s="195"/>
      <c r="JTG62" s="195"/>
      <c r="JTH62" s="195"/>
      <c r="JTI62" s="195"/>
      <c r="JTJ62" s="195"/>
      <c r="JTK62" s="195"/>
      <c r="JTL62" s="315"/>
      <c r="JTM62" s="195"/>
      <c r="JTN62" s="195"/>
      <c r="JTO62" s="195"/>
      <c r="JTP62" s="195"/>
      <c r="JTQ62" s="195"/>
      <c r="JTR62" s="195"/>
      <c r="JTS62" s="195"/>
      <c r="JTT62" s="195"/>
      <c r="JTU62" s="195"/>
      <c r="JTV62" s="195"/>
      <c r="JTW62" s="195"/>
      <c r="JTX62" s="195"/>
      <c r="JTY62" s="195"/>
      <c r="JTZ62" s="315"/>
      <c r="JUA62" s="195"/>
      <c r="JUB62" s="195"/>
      <c r="JUC62" s="195"/>
      <c r="JUD62" s="195"/>
      <c r="JUE62" s="195"/>
      <c r="JUF62" s="195"/>
      <c r="JUG62" s="195"/>
      <c r="JUH62" s="195"/>
      <c r="JUI62" s="195"/>
      <c r="JUJ62" s="195"/>
      <c r="JUK62" s="195"/>
      <c r="JUL62" s="195"/>
      <c r="JUM62" s="195"/>
      <c r="JUN62" s="315"/>
      <c r="JUO62" s="195"/>
      <c r="JUP62" s="195"/>
      <c r="JUQ62" s="195"/>
      <c r="JUR62" s="195"/>
      <c r="JUS62" s="195"/>
      <c r="JUT62" s="195"/>
      <c r="JUU62" s="195"/>
      <c r="JUV62" s="195"/>
      <c r="JUW62" s="195"/>
      <c r="JUX62" s="195"/>
      <c r="JUY62" s="195"/>
      <c r="JUZ62" s="195"/>
      <c r="JVA62" s="195"/>
      <c r="JVB62" s="315"/>
      <c r="JVC62" s="195"/>
      <c r="JVD62" s="195"/>
      <c r="JVE62" s="195"/>
      <c r="JVF62" s="195"/>
      <c r="JVG62" s="195"/>
      <c r="JVH62" s="195"/>
      <c r="JVI62" s="195"/>
      <c r="JVJ62" s="195"/>
      <c r="JVK62" s="195"/>
      <c r="JVL62" s="195"/>
      <c r="JVM62" s="195"/>
      <c r="JVN62" s="195"/>
      <c r="JVO62" s="195"/>
      <c r="JVP62" s="315"/>
      <c r="JVQ62" s="195"/>
      <c r="JVR62" s="195"/>
      <c r="JVS62" s="195"/>
      <c r="JVT62" s="195"/>
      <c r="JVU62" s="195"/>
      <c r="JVV62" s="195"/>
      <c r="JVW62" s="195"/>
      <c r="JVX62" s="195"/>
      <c r="JVY62" s="195"/>
      <c r="JVZ62" s="195"/>
      <c r="JWA62" s="195"/>
      <c r="JWB62" s="195"/>
      <c r="JWC62" s="195"/>
      <c r="JWD62" s="315"/>
      <c r="JWE62" s="195"/>
      <c r="JWF62" s="195"/>
      <c r="JWG62" s="195"/>
      <c r="JWH62" s="195"/>
      <c r="JWI62" s="195"/>
      <c r="JWJ62" s="195"/>
      <c r="JWK62" s="195"/>
      <c r="JWL62" s="195"/>
      <c r="JWM62" s="195"/>
      <c r="JWN62" s="195"/>
      <c r="JWO62" s="195"/>
      <c r="JWP62" s="195"/>
      <c r="JWQ62" s="195"/>
      <c r="JWR62" s="315"/>
      <c r="JWS62" s="195"/>
      <c r="JWT62" s="195"/>
      <c r="JWU62" s="195"/>
      <c r="JWV62" s="195"/>
      <c r="JWW62" s="195"/>
      <c r="JWX62" s="195"/>
      <c r="JWY62" s="195"/>
      <c r="JWZ62" s="195"/>
      <c r="JXA62" s="195"/>
      <c r="JXB62" s="195"/>
      <c r="JXC62" s="195"/>
      <c r="JXD62" s="195"/>
      <c r="JXE62" s="195"/>
      <c r="JXF62" s="315"/>
      <c r="JXG62" s="195"/>
      <c r="JXH62" s="195"/>
      <c r="JXI62" s="195"/>
      <c r="JXJ62" s="195"/>
      <c r="JXK62" s="195"/>
      <c r="JXL62" s="195"/>
      <c r="JXM62" s="195"/>
      <c r="JXN62" s="195"/>
      <c r="JXO62" s="195"/>
      <c r="JXP62" s="195"/>
      <c r="JXQ62" s="195"/>
      <c r="JXR62" s="195"/>
      <c r="JXS62" s="195"/>
      <c r="JXT62" s="315"/>
      <c r="JXU62" s="195"/>
      <c r="JXV62" s="195"/>
      <c r="JXW62" s="195"/>
      <c r="JXX62" s="195"/>
      <c r="JXY62" s="195"/>
      <c r="JXZ62" s="195"/>
      <c r="JYA62" s="195"/>
      <c r="JYB62" s="195"/>
      <c r="JYC62" s="195"/>
      <c r="JYD62" s="195"/>
      <c r="JYE62" s="195"/>
      <c r="JYF62" s="195"/>
      <c r="JYG62" s="195"/>
      <c r="JYH62" s="315"/>
      <c r="JYI62" s="195"/>
      <c r="JYJ62" s="195"/>
      <c r="JYK62" s="195"/>
      <c r="JYL62" s="195"/>
      <c r="JYM62" s="195"/>
      <c r="JYN62" s="195"/>
      <c r="JYO62" s="195"/>
      <c r="JYP62" s="195"/>
      <c r="JYQ62" s="195"/>
      <c r="JYR62" s="195"/>
      <c r="JYS62" s="195"/>
      <c r="JYT62" s="195"/>
      <c r="JYU62" s="195"/>
      <c r="JYV62" s="315"/>
      <c r="JYW62" s="195"/>
      <c r="JYX62" s="195"/>
      <c r="JYY62" s="195"/>
      <c r="JYZ62" s="195"/>
      <c r="JZA62" s="195"/>
      <c r="JZB62" s="195"/>
      <c r="JZC62" s="195"/>
      <c r="JZD62" s="195"/>
      <c r="JZE62" s="195"/>
      <c r="JZF62" s="195"/>
      <c r="JZG62" s="195"/>
      <c r="JZH62" s="195"/>
      <c r="JZI62" s="195"/>
      <c r="JZJ62" s="315"/>
      <c r="JZK62" s="195"/>
      <c r="JZL62" s="195"/>
      <c r="JZM62" s="195"/>
      <c r="JZN62" s="195"/>
      <c r="JZO62" s="195"/>
      <c r="JZP62" s="195"/>
      <c r="JZQ62" s="195"/>
      <c r="JZR62" s="195"/>
      <c r="JZS62" s="195"/>
      <c r="JZT62" s="195"/>
      <c r="JZU62" s="195"/>
      <c r="JZV62" s="195"/>
      <c r="JZW62" s="195"/>
      <c r="JZX62" s="315"/>
      <c r="JZY62" s="195"/>
      <c r="JZZ62" s="195"/>
      <c r="KAA62" s="195"/>
      <c r="KAB62" s="195"/>
      <c r="KAC62" s="195"/>
      <c r="KAD62" s="195"/>
      <c r="KAE62" s="195"/>
      <c r="KAF62" s="195"/>
      <c r="KAG62" s="195"/>
      <c r="KAH62" s="195"/>
      <c r="KAI62" s="195"/>
      <c r="KAJ62" s="195"/>
      <c r="KAK62" s="195"/>
      <c r="KAL62" s="315"/>
      <c r="KAM62" s="195"/>
      <c r="KAN62" s="195"/>
      <c r="KAO62" s="195"/>
      <c r="KAP62" s="195"/>
      <c r="KAQ62" s="195"/>
      <c r="KAR62" s="195"/>
      <c r="KAS62" s="195"/>
      <c r="KAT62" s="195"/>
      <c r="KAU62" s="195"/>
      <c r="KAV62" s="195"/>
      <c r="KAW62" s="195"/>
      <c r="KAX62" s="195"/>
      <c r="KAY62" s="195"/>
      <c r="KAZ62" s="315"/>
      <c r="KBA62" s="195"/>
      <c r="KBB62" s="195"/>
      <c r="KBC62" s="195"/>
      <c r="KBD62" s="195"/>
      <c r="KBE62" s="195"/>
      <c r="KBF62" s="195"/>
      <c r="KBG62" s="195"/>
      <c r="KBH62" s="195"/>
      <c r="KBI62" s="195"/>
      <c r="KBJ62" s="195"/>
      <c r="KBK62" s="195"/>
      <c r="KBL62" s="195"/>
      <c r="KBM62" s="195"/>
      <c r="KBN62" s="315"/>
      <c r="KBO62" s="195"/>
      <c r="KBP62" s="195"/>
      <c r="KBQ62" s="195"/>
      <c r="KBR62" s="195"/>
      <c r="KBS62" s="195"/>
      <c r="KBT62" s="195"/>
      <c r="KBU62" s="195"/>
      <c r="KBV62" s="195"/>
      <c r="KBW62" s="195"/>
      <c r="KBX62" s="195"/>
      <c r="KBY62" s="195"/>
      <c r="KBZ62" s="195"/>
      <c r="KCA62" s="195"/>
      <c r="KCB62" s="315"/>
      <c r="KCC62" s="195"/>
      <c r="KCD62" s="195"/>
      <c r="KCE62" s="195"/>
      <c r="KCF62" s="195"/>
      <c r="KCG62" s="195"/>
      <c r="KCH62" s="195"/>
      <c r="KCI62" s="195"/>
      <c r="KCJ62" s="195"/>
      <c r="KCK62" s="195"/>
      <c r="KCL62" s="195"/>
      <c r="KCM62" s="195"/>
      <c r="KCN62" s="195"/>
      <c r="KCO62" s="195"/>
      <c r="KCP62" s="315"/>
      <c r="KCQ62" s="195"/>
      <c r="KCR62" s="195"/>
      <c r="KCS62" s="195"/>
      <c r="KCT62" s="195"/>
      <c r="KCU62" s="195"/>
      <c r="KCV62" s="195"/>
      <c r="KCW62" s="195"/>
      <c r="KCX62" s="195"/>
      <c r="KCY62" s="195"/>
      <c r="KCZ62" s="195"/>
      <c r="KDA62" s="195"/>
      <c r="KDB62" s="195"/>
      <c r="KDC62" s="195"/>
      <c r="KDD62" s="315"/>
      <c r="KDE62" s="195"/>
      <c r="KDF62" s="195"/>
      <c r="KDG62" s="195"/>
      <c r="KDH62" s="195"/>
      <c r="KDI62" s="195"/>
      <c r="KDJ62" s="195"/>
      <c r="KDK62" s="195"/>
      <c r="KDL62" s="195"/>
      <c r="KDM62" s="195"/>
      <c r="KDN62" s="195"/>
      <c r="KDO62" s="195"/>
      <c r="KDP62" s="195"/>
      <c r="KDQ62" s="195"/>
      <c r="KDR62" s="315"/>
      <c r="KDS62" s="195"/>
      <c r="KDT62" s="195"/>
      <c r="KDU62" s="195"/>
      <c r="KDV62" s="195"/>
      <c r="KDW62" s="195"/>
      <c r="KDX62" s="195"/>
      <c r="KDY62" s="195"/>
      <c r="KDZ62" s="195"/>
      <c r="KEA62" s="195"/>
      <c r="KEB62" s="195"/>
      <c r="KEC62" s="195"/>
      <c r="KED62" s="195"/>
      <c r="KEE62" s="195"/>
      <c r="KEF62" s="315"/>
      <c r="KEG62" s="195"/>
      <c r="KEH62" s="195"/>
      <c r="KEI62" s="195"/>
      <c r="KEJ62" s="195"/>
      <c r="KEK62" s="195"/>
      <c r="KEL62" s="195"/>
      <c r="KEM62" s="195"/>
      <c r="KEN62" s="195"/>
      <c r="KEO62" s="195"/>
      <c r="KEP62" s="195"/>
      <c r="KEQ62" s="195"/>
      <c r="KER62" s="195"/>
      <c r="KES62" s="195"/>
      <c r="KET62" s="315"/>
      <c r="KEU62" s="195"/>
      <c r="KEV62" s="195"/>
      <c r="KEW62" s="195"/>
      <c r="KEX62" s="195"/>
      <c r="KEY62" s="195"/>
      <c r="KEZ62" s="195"/>
      <c r="KFA62" s="195"/>
      <c r="KFB62" s="195"/>
      <c r="KFC62" s="195"/>
      <c r="KFD62" s="195"/>
      <c r="KFE62" s="195"/>
      <c r="KFF62" s="195"/>
      <c r="KFG62" s="195"/>
      <c r="KFH62" s="315"/>
      <c r="KFI62" s="195"/>
      <c r="KFJ62" s="195"/>
      <c r="KFK62" s="195"/>
      <c r="KFL62" s="195"/>
      <c r="KFM62" s="195"/>
      <c r="KFN62" s="195"/>
      <c r="KFO62" s="195"/>
      <c r="KFP62" s="195"/>
      <c r="KFQ62" s="195"/>
      <c r="KFR62" s="195"/>
      <c r="KFS62" s="195"/>
      <c r="KFT62" s="195"/>
      <c r="KFU62" s="195"/>
      <c r="KFV62" s="315"/>
      <c r="KFW62" s="195"/>
      <c r="KFX62" s="195"/>
      <c r="KFY62" s="195"/>
      <c r="KFZ62" s="195"/>
      <c r="KGA62" s="195"/>
      <c r="KGB62" s="195"/>
      <c r="KGC62" s="195"/>
      <c r="KGD62" s="195"/>
      <c r="KGE62" s="195"/>
      <c r="KGF62" s="195"/>
      <c r="KGG62" s="195"/>
      <c r="KGH62" s="195"/>
      <c r="KGI62" s="195"/>
      <c r="KGJ62" s="315"/>
      <c r="KGK62" s="195"/>
      <c r="KGL62" s="195"/>
      <c r="KGM62" s="195"/>
      <c r="KGN62" s="195"/>
      <c r="KGO62" s="195"/>
      <c r="KGP62" s="195"/>
      <c r="KGQ62" s="195"/>
      <c r="KGR62" s="195"/>
      <c r="KGS62" s="195"/>
      <c r="KGT62" s="195"/>
      <c r="KGU62" s="195"/>
      <c r="KGV62" s="195"/>
      <c r="KGW62" s="195"/>
      <c r="KGX62" s="315"/>
      <c r="KGY62" s="195"/>
      <c r="KGZ62" s="195"/>
      <c r="KHA62" s="195"/>
      <c r="KHB62" s="195"/>
      <c r="KHC62" s="195"/>
      <c r="KHD62" s="195"/>
      <c r="KHE62" s="195"/>
      <c r="KHF62" s="195"/>
      <c r="KHG62" s="195"/>
      <c r="KHH62" s="195"/>
      <c r="KHI62" s="195"/>
      <c r="KHJ62" s="195"/>
      <c r="KHK62" s="195"/>
      <c r="KHL62" s="315"/>
      <c r="KHM62" s="195"/>
      <c r="KHN62" s="195"/>
      <c r="KHO62" s="195"/>
      <c r="KHP62" s="195"/>
      <c r="KHQ62" s="195"/>
      <c r="KHR62" s="195"/>
      <c r="KHS62" s="195"/>
      <c r="KHT62" s="195"/>
      <c r="KHU62" s="195"/>
      <c r="KHV62" s="195"/>
      <c r="KHW62" s="195"/>
      <c r="KHX62" s="195"/>
      <c r="KHY62" s="195"/>
      <c r="KHZ62" s="315"/>
      <c r="KIA62" s="195"/>
      <c r="KIB62" s="195"/>
      <c r="KIC62" s="195"/>
      <c r="KID62" s="195"/>
      <c r="KIE62" s="195"/>
      <c r="KIF62" s="195"/>
      <c r="KIG62" s="195"/>
      <c r="KIH62" s="195"/>
      <c r="KII62" s="195"/>
      <c r="KIJ62" s="195"/>
      <c r="KIK62" s="195"/>
      <c r="KIL62" s="195"/>
      <c r="KIM62" s="195"/>
      <c r="KIN62" s="315"/>
      <c r="KIO62" s="195"/>
      <c r="KIP62" s="195"/>
      <c r="KIQ62" s="195"/>
      <c r="KIR62" s="195"/>
      <c r="KIS62" s="195"/>
      <c r="KIT62" s="195"/>
      <c r="KIU62" s="195"/>
      <c r="KIV62" s="195"/>
      <c r="KIW62" s="195"/>
      <c r="KIX62" s="195"/>
      <c r="KIY62" s="195"/>
      <c r="KIZ62" s="195"/>
      <c r="KJA62" s="195"/>
      <c r="KJB62" s="315"/>
      <c r="KJC62" s="195"/>
      <c r="KJD62" s="195"/>
      <c r="KJE62" s="195"/>
      <c r="KJF62" s="195"/>
      <c r="KJG62" s="195"/>
      <c r="KJH62" s="195"/>
      <c r="KJI62" s="195"/>
      <c r="KJJ62" s="195"/>
      <c r="KJK62" s="195"/>
      <c r="KJL62" s="195"/>
      <c r="KJM62" s="195"/>
      <c r="KJN62" s="195"/>
      <c r="KJO62" s="195"/>
      <c r="KJP62" s="315"/>
      <c r="KJQ62" s="195"/>
      <c r="KJR62" s="195"/>
      <c r="KJS62" s="195"/>
      <c r="KJT62" s="195"/>
      <c r="KJU62" s="195"/>
      <c r="KJV62" s="195"/>
      <c r="KJW62" s="195"/>
      <c r="KJX62" s="195"/>
      <c r="KJY62" s="195"/>
      <c r="KJZ62" s="195"/>
      <c r="KKA62" s="195"/>
      <c r="KKB62" s="195"/>
      <c r="KKC62" s="195"/>
      <c r="KKD62" s="315"/>
      <c r="KKE62" s="195"/>
      <c r="KKF62" s="195"/>
      <c r="KKG62" s="195"/>
      <c r="KKH62" s="195"/>
      <c r="KKI62" s="195"/>
      <c r="KKJ62" s="195"/>
      <c r="KKK62" s="195"/>
      <c r="KKL62" s="195"/>
      <c r="KKM62" s="195"/>
      <c r="KKN62" s="195"/>
      <c r="KKO62" s="195"/>
      <c r="KKP62" s="195"/>
      <c r="KKQ62" s="195"/>
      <c r="KKR62" s="315"/>
      <c r="KKS62" s="195"/>
      <c r="KKT62" s="195"/>
      <c r="KKU62" s="195"/>
      <c r="KKV62" s="195"/>
      <c r="KKW62" s="195"/>
      <c r="KKX62" s="195"/>
      <c r="KKY62" s="195"/>
      <c r="KKZ62" s="195"/>
      <c r="KLA62" s="195"/>
      <c r="KLB62" s="195"/>
      <c r="KLC62" s="195"/>
      <c r="KLD62" s="195"/>
      <c r="KLE62" s="195"/>
      <c r="KLF62" s="315"/>
      <c r="KLG62" s="195"/>
      <c r="KLH62" s="195"/>
      <c r="KLI62" s="195"/>
      <c r="KLJ62" s="195"/>
      <c r="KLK62" s="195"/>
      <c r="KLL62" s="195"/>
      <c r="KLM62" s="195"/>
      <c r="KLN62" s="195"/>
      <c r="KLO62" s="195"/>
      <c r="KLP62" s="195"/>
      <c r="KLQ62" s="195"/>
      <c r="KLR62" s="195"/>
      <c r="KLS62" s="195"/>
      <c r="KLT62" s="315"/>
      <c r="KLU62" s="195"/>
      <c r="KLV62" s="195"/>
      <c r="KLW62" s="195"/>
      <c r="KLX62" s="195"/>
      <c r="KLY62" s="195"/>
      <c r="KLZ62" s="195"/>
      <c r="KMA62" s="195"/>
      <c r="KMB62" s="195"/>
      <c r="KMC62" s="195"/>
      <c r="KMD62" s="195"/>
      <c r="KME62" s="195"/>
      <c r="KMF62" s="195"/>
      <c r="KMG62" s="195"/>
      <c r="KMH62" s="315"/>
      <c r="KMI62" s="195"/>
      <c r="KMJ62" s="195"/>
      <c r="KMK62" s="195"/>
      <c r="KML62" s="195"/>
      <c r="KMM62" s="195"/>
      <c r="KMN62" s="195"/>
      <c r="KMO62" s="195"/>
      <c r="KMP62" s="195"/>
      <c r="KMQ62" s="195"/>
      <c r="KMR62" s="195"/>
      <c r="KMS62" s="195"/>
      <c r="KMT62" s="195"/>
      <c r="KMU62" s="195"/>
      <c r="KMV62" s="315"/>
      <c r="KMW62" s="195"/>
      <c r="KMX62" s="195"/>
      <c r="KMY62" s="195"/>
      <c r="KMZ62" s="195"/>
      <c r="KNA62" s="195"/>
      <c r="KNB62" s="195"/>
      <c r="KNC62" s="195"/>
      <c r="KND62" s="195"/>
      <c r="KNE62" s="195"/>
      <c r="KNF62" s="195"/>
      <c r="KNG62" s="195"/>
      <c r="KNH62" s="195"/>
      <c r="KNI62" s="195"/>
      <c r="KNJ62" s="315"/>
      <c r="KNK62" s="195"/>
      <c r="KNL62" s="195"/>
      <c r="KNM62" s="195"/>
      <c r="KNN62" s="195"/>
      <c r="KNO62" s="195"/>
      <c r="KNP62" s="195"/>
      <c r="KNQ62" s="195"/>
      <c r="KNR62" s="195"/>
      <c r="KNS62" s="195"/>
      <c r="KNT62" s="195"/>
      <c r="KNU62" s="195"/>
      <c r="KNV62" s="195"/>
      <c r="KNW62" s="195"/>
      <c r="KNX62" s="315"/>
      <c r="KNY62" s="195"/>
      <c r="KNZ62" s="195"/>
      <c r="KOA62" s="195"/>
      <c r="KOB62" s="195"/>
      <c r="KOC62" s="195"/>
      <c r="KOD62" s="195"/>
      <c r="KOE62" s="195"/>
      <c r="KOF62" s="195"/>
      <c r="KOG62" s="195"/>
      <c r="KOH62" s="195"/>
      <c r="KOI62" s="195"/>
      <c r="KOJ62" s="195"/>
      <c r="KOK62" s="195"/>
      <c r="KOL62" s="315"/>
      <c r="KOM62" s="195"/>
      <c r="KON62" s="195"/>
      <c r="KOO62" s="195"/>
      <c r="KOP62" s="195"/>
      <c r="KOQ62" s="195"/>
      <c r="KOR62" s="195"/>
      <c r="KOS62" s="195"/>
      <c r="KOT62" s="195"/>
      <c r="KOU62" s="195"/>
      <c r="KOV62" s="195"/>
      <c r="KOW62" s="195"/>
      <c r="KOX62" s="195"/>
      <c r="KOY62" s="195"/>
      <c r="KOZ62" s="315"/>
      <c r="KPA62" s="195"/>
      <c r="KPB62" s="195"/>
      <c r="KPC62" s="195"/>
      <c r="KPD62" s="195"/>
      <c r="KPE62" s="195"/>
      <c r="KPF62" s="195"/>
      <c r="KPG62" s="195"/>
      <c r="KPH62" s="195"/>
      <c r="KPI62" s="195"/>
      <c r="KPJ62" s="195"/>
      <c r="KPK62" s="195"/>
      <c r="KPL62" s="195"/>
      <c r="KPM62" s="195"/>
      <c r="KPN62" s="315"/>
      <c r="KPO62" s="195"/>
      <c r="KPP62" s="195"/>
      <c r="KPQ62" s="195"/>
      <c r="KPR62" s="195"/>
      <c r="KPS62" s="195"/>
      <c r="KPT62" s="195"/>
      <c r="KPU62" s="195"/>
      <c r="KPV62" s="195"/>
      <c r="KPW62" s="195"/>
      <c r="KPX62" s="195"/>
      <c r="KPY62" s="195"/>
      <c r="KPZ62" s="195"/>
      <c r="KQA62" s="195"/>
      <c r="KQB62" s="315"/>
      <c r="KQC62" s="195"/>
      <c r="KQD62" s="195"/>
      <c r="KQE62" s="195"/>
      <c r="KQF62" s="195"/>
      <c r="KQG62" s="195"/>
      <c r="KQH62" s="195"/>
      <c r="KQI62" s="195"/>
      <c r="KQJ62" s="195"/>
      <c r="KQK62" s="195"/>
      <c r="KQL62" s="195"/>
      <c r="KQM62" s="195"/>
      <c r="KQN62" s="195"/>
      <c r="KQO62" s="195"/>
      <c r="KQP62" s="315"/>
      <c r="KQQ62" s="195"/>
      <c r="KQR62" s="195"/>
      <c r="KQS62" s="195"/>
      <c r="KQT62" s="195"/>
      <c r="KQU62" s="195"/>
      <c r="KQV62" s="195"/>
      <c r="KQW62" s="195"/>
      <c r="KQX62" s="195"/>
      <c r="KQY62" s="195"/>
      <c r="KQZ62" s="195"/>
      <c r="KRA62" s="195"/>
      <c r="KRB62" s="195"/>
      <c r="KRC62" s="195"/>
      <c r="KRD62" s="315"/>
      <c r="KRE62" s="195"/>
      <c r="KRF62" s="195"/>
      <c r="KRG62" s="195"/>
      <c r="KRH62" s="195"/>
      <c r="KRI62" s="195"/>
      <c r="KRJ62" s="195"/>
      <c r="KRK62" s="195"/>
      <c r="KRL62" s="195"/>
      <c r="KRM62" s="195"/>
      <c r="KRN62" s="195"/>
      <c r="KRO62" s="195"/>
      <c r="KRP62" s="195"/>
      <c r="KRQ62" s="195"/>
      <c r="KRR62" s="315"/>
      <c r="KRS62" s="195"/>
      <c r="KRT62" s="195"/>
      <c r="KRU62" s="195"/>
      <c r="KRV62" s="195"/>
      <c r="KRW62" s="195"/>
      <c r="KRX62" s="195"/>
      <c r="KRY62" s="195"/>
      <c r="KRZ62" s="195"/>
      <c r="KSA62" s="195"/>
      <c r="KSB62" s="195"/>
      <c r="KSC62" s="195"/>
      <c r="KSD62" s="195"/>
      <c r="KSE62" s="195"/>
      <c r="KSF62" s="315"/>
      <c r="KSG62" s="195"/>
      <c r="KSH62" s="195"/>
      <c r="KSI62" s="195"/>
      <c r="KSJ62" s="195"/>
      <c r="KSK62" s="195"/>
      <c r="KSL62" s="195"/>
      <c r="KSM62" s="195"/>
      <c r="KSN62" s="195"/>
      <c r="KSO62" s="195"/>
      <c r="KSP62" s="195"/>
      <c r="KSQ62" s="195"/>
      <c r="KSR62" s="195"/>
      <c r="KSS62" s="195"/>
      <c r="KST62" s="315"/>
      <c r="KSU62" s="195"/>
      <c r="KSV62" s="195"/>
      <c r="KSW62" s="195"/>
      <c r="KSX62" s="195"/>
      <c r="KSY62" s="195"/>
      <c r="KSZ62" s="195"/>
      <c r="KTA62" s="195"/>
      <c r="KTB62" s="195"/>
      <c r="KTC62" s="195"/>
      <c r="KTD62" s="195"/>
      <c r="KTE62" s="195"/>
      <c r="KTF62" s="195"/>
      <c r="KTG62" s="195"/>
      <c r="KTH62" s="315"/>
      <c r="KTI62" s="195"/>
      <c r="KTJ62" s="195"/>
      <c r="KTK62" s="195"/>
      <c r="KTL62" s="195"/>
      <c r="KTM62" s="195"/>
      <c r="KTN62" s="195"/>
      <c r="KTO62" s="195"/>
      <c r="KTP62" s="195"/>
      <c r="KTQ62" s="195"/>
      <c r="KTR62" s="195"/>
      <c r="KTS62" s="195"/>
      <c r="KTT62" s="195"/>
      <c r="KTU62" s="195"/>
      <c r="KTV62" s="315"/>
      <c r="KTW62" s="195"/>
      <c r="KTX62" s="195"/>
      <c r="KTY62" s="195"/>
      <c r="KTZ62" s="195"/>
      <c r="KUA62" s="195"/>
      <c r="KUB62" s="195"/>
      <c r="KUC62" s="195"/>
      <c r="KUD62" s="195"/>
      <c r="KUE62" s="195"/>
      <c r="KUF62" s="195"/>
      <c r="KUG62" s="195"/>
      <c r="KUH62" s="195"/>
      <c r="KUI62" s="195"/>
      <c r="KUJ62" s="315"/>
      <c r="KUK62" s="195"/>
      <c r="KUL62" s="195"/>
      <c r="KUM62" s="195"/>
      <c r="KUN62" s="195"/>
      <c r="KUO62" s="195"/>
      <c r="KUP62" s="195"/>
      <c r="KUQ62" s="195"/>
      <c r="KUR62" s="195"/>
      <c r="KUS62" s="195"/>
      <c r="KUT62" s="195"/>
      <c r="KUU62" s="195"/>
      <c r="KUV62" s="195"/>
      <c r="KUW62" s="195"/>
      <c r="KUX62" s="315"/>
      <c r="KUY62" s="195"/>
      <c r="KUZ62" s="195"/>
      <c r="KVA62" s="195"/>
      <c r="KVB62" s="195"/>
      <c r="KVC62" s="195"/>
      <c r="KVD62" s="195"/>
      <c r="KVE62" s="195"/>
      <c r="KVF62" s="195"/>
      <c r="KVG62" s="195"/>
      <c r="KVH62" s="195"/>
      <c r="KVI62" s="195"/>
      <c r="KVJ62" s="195"/>
      <c r="KVK62" s="195"/>
      <c r="KVL62" s="315"/>
      <c r="KVM62" s="195"/>
      <c r="KVN62" s="195"/>
      <c r="KVO62" s="195"/>
      <c r="KVP62" s="195"/>
      <c r="KVQ62" s="195"/>
      <c r="KVR62" s="195"/>
      <c r="KVS62" s="195"/>
      <c r="KVT62" s="195"/>
      <c r="KVU62" s="195"/>
      <c r="KVV62" s="195"/>
      <c r="KVW62" s="195"/>
      <c r="KVX62" s="195"/>
      <c r="KVY62" s="195"/>
      <c r="KVZ62" s="315"/>
      <c r="KWA62" s="195"/>
      <c r="KWB62" s="195"/>
      <c r="KWC62" s="195"/>
      <c r="KWD62" s="195"/>
      <c r="KWE62" s="195"/>
      <c r="KWF62" s="195"/>
      <c r="KWG62" s="195"/>
      <c r="KWH62" s="195"/>
      <c r="KWI62" s="195"/>
      <c r="KWJ62" s="195"/>
      <c r="KWK62" s="195"/>
      <c r="KWL62" s="195"/>
      <c r="KWM62" s="195"/>
      <c r="KWN62" s="315"/>
      <c r="KWO62" s="195"/>
      <c r="KWP62" s="195"/>
      <c r="KWQ62" s="195"/>
      <c r="KWR62" s="195"/>
      <c r="KWS62" s="195"/>
      <c r="KWT62" s="195"/>
      <c r="KWU62" s="195"/>
      <c r="KWV62" s="195"/>
      <c r="KWW62" s="195"/>
      <c r="KWX62" s="195"/>
      <c r="KWY62" s="195"/>
      <c r="KWZ62" s="195"/>
      <c r="KXA62" s="195"/>
      <c r="KXB62" s="315"/>
      <c r="KXC62" s="195"/>
      <c r="KXD62" s="195"/>
      <c r="KXE62" s="195"/>
      <c r="KXF62" s="195"/>
      <c r="KXG62" s="195"/>
      <c r="KXH62" s="195"/>
      <c r="KXI62" s="195"/>
      <c r="KXJ62" s="195"/>
      <c r="KXK62" s="195"/>
      <c r="KXL62" s="195"/>
      <c r="KXM62" s="195"/>
      <c r="KXN62" s="195"/>
      <c r="KXO62" s="195"/>
      <c r="KXP62" s="315"/>
      <c r="KXQ62" s="195"/>
      <c r="KXR62" s="195"/>
      <c r="KXS62" s="195"/>
      <c r="KXT62" s="195"/>
      <c r="KXU62" s="195"/>
      <c r="KXV62" s="195"/>
      <c r="KXW62" s="195"/>
      <c r="KXX62" s="195"/>
      <c r="KXY62" s="195"/>
      <c r="KXZ62" s="195"/>
      <c r="KYA62" s="195"/>
      <c r="KYB62" s="195"/>
      <c r="KYC62" s="195"/>
      <c r="KYD62" s="315"/>
      <c r="KYE62" s="195"/>
      <c r="KYF62" s="195"/>
      <c r="KYG62" s="195"/>
      <c r="KYH62" s="195"/>
      <c r="KYI62" s="195"/>
      <c r="KYJ62" s="195"/>
      <c r="KYK62" s="195"/>
      <c r="KYL62" s="195"/>
      <c r="KYM62" s="195"/>
      <c r="KYN62" s="195"/>
      <c r="KYO62" s="195"/>
      <c r="KYP62" s="195"/>
      <c r="KYQ62" s="195"/>
      <c r="KYR62" s="315"/>
      <c r="KYS62" s="195"/>
      <c r="KYT62" s="195"/>
      <c r="KYU62" s="195"/>
      <c r="KYV62" s="195"/>
      <c r="KYW62" s="195"/>
      <c r="KYX62" s="195"/>
      <c r="KYY62" s="195"/>
      <c r="KYZ62" s="195"/>
      <c r="KZA62" s="195"/>
      <c r="KZB62" s="195"/>
      <c r="KZC62" s="195"/>
      <c r="KZD62" s="195"/>
      <c r="KZE62" s="195"/>
      <c r="KZF62" s="315"/>
      <c r="KZG62" s="195"/>
      <c r="KZH62" s="195"/>
      <c r="KZI62" s="195"/>
      <c r="KZJ62" s="195"/>
      <c r="KZK62" s="195"/>
      <c r="KZL62" s="195"/>
      <c r="KZM62" s="195"/>
      <c r="KZN62" s="195"/>
      <c r="KZO62" s="195"/>
      <c r="KZP62" s="195"/>
      <c r="KZQ62" s="195"/>
      <c r="KZR62" s="195"/>
      <c r="KZS62" s="195"/>
      <c r="KZT62" s="315"/>
      <c r="KZU62" s="195"/>
      <c r="KZV62" s="195"/>
      <c r="KZW62" s="195"/>
      <c r="KZX62" s="195"/>
      <c r="KZY62" s="195"/>
      <c r="KZZ62" s="195"/>
      <c r="LAA62" s="195"/>
      <c r="LAB62" s="195"/>
      <c r="LAC62" s="195"/>
      <c r="LAD62" s="195"/>
      <c r="LAE62" s="195"/>
      <c r="LAF62" s="195"/>
      <c r="LAG62" s="195"/>
      <c r="LAH62" s="315"/>
      <c r="LAI62" s="195"/>
      <c r="LAJ62" s="195"/>
      <c r="LAK62" s="195"/>
      <c r="LAL62" s="195"/>
      <c r="LAM62" s="195"/>
      <c r="LAN62" s="195"/>
      <c r="LAO62" s="195"/>
      <c r="LAP62" s="195"/>
      <c r="LAQ62" s="195"/>
      <c r="LAR62" s="195"/>
      <c r="LAS62" s="195"/>
      <c r="LAT62" s="195"/>
      <c r="LAU62" s="195"/>
      <c r="LAV62" s="315"/>
      <c r="LAW62" s="195"/>
      <c r="LAX62" s="195"/>
      <c r="LAY62" s="195"/>
      <c r="LAZ62" s="195"/>
      <c r="LBA62" s="195"/>
      <c r="LBB62" s="195"/>
      <c r="LBC62" s="195"/>
      <c r="LBD62" s="195"/>
      <c r="LBE62" s="195"/>
      <c r="LBF62" s="195"/>
      <c r="LBG62" s="195"/>
      <c r="LBH62" s="195"/>
      <c r="LBI62" s="195"/>
      <c r="LBJ62" s="315"/>
      <c r="LBK62" s="195"/>
      <c r="LBL62" s="195"/>
      <c r="LBM62" s="195"/>
      <c r="LBN62" s="195"/>
      <c r="LBO62" s="195"/>
      <c r="LBP62" s="195"/>
      <c r="LBQ62" s="195"/>
      <c r="LBR62" s="195"/>
      <c r="LBS62" s="195"/>
      <c r="LBT62" s="195"/>
      <c r="LBU62" s="195"/>
      <c r="LBV62" s="195"/>
      <c r="LBW62" s="195"/>
      <c r="LBX62" s="315"/>
      <c r="LBY62" s="195"/>
      <c r="LBZ62" s="195"/>
      <c r="LCA62" s="195"/>
      <c r="LCB62" s="195"/>
      <c r="LCC62" s="195"/>
      <c r="LCD62" s="195"/>
      <c r="LCE62" s="195"/>
      <c r="LCF62" s="195"/>
      <c r="LCG62" s="195"/>
      <c r="LCH62" s="195"/>
      <c r="LCI62" s="195"/>
      <c r="LCJ62" s="195"/>
      <c r="LCK62" s="195"/>
      <c r="LCL62" s="315"/>
      <c r="LCM62" s="195"/>
      <c r="LCN62" s="195"/>
      <c r="LCO62" s="195"/>
      <c r="LCP62" s="195"/>
      <c r="LCQ62" s="195"/>
      <c r="LCR62" s="195"/>
      <c r="LCS62" s="195"/>
      <c r="LCT62" s="195"/>
      <c r="LCU62" s="195"/>
      <c r="LCV62" s="195"/>
      <c r="LCW62" s="195"/>
      <c r="LCX62" s="195"/>
      <c r="LCY62" s="195"/>
      <c r="LCZ62" s="315"/>
      <c r="LDA62" s="195"/>
      <c r="LDB62" s="195"/>
      <c r="LDC62" s="195"/>
      <c r="LDD62" s="195"/>
      <c r="LDE62" s="195"/>
      <c r="LDF62" s="195"/>
      <c r="LDG62" s="195"/>
      <c r="LDH62" s="195"/>
      <c r="LDI62" s="195"/>
      <c r="LDJ62" s="195"/>
      <c r="LDK62" s="195"/>
      <c r="LDL62" s="195"/>
      <c r="LDM62" s="195"/>
      <c r="LDN62" s="315"/>
      <c r="LDO62" s="195"/>
      <c r="LDP62" s="195"/>
      <c r="LDQ62" s="195"/>
      <c r="LDR62" s="195"/>
      <c r="LDS62" s="195"/>
      <c r="LDT62" s="195"/>
      <c r="LDU62" s="195"/>
      <c r="LDV62" s="195"/>
      <c r="LDW62" s="195"/>
      <c r="LDX62" s="195"/>
      <c r="LDY62" s="195"/>
      <c r="LDZ62" s="195"/>
      <c r="LEA62" s="195"/>
      <c r="LEB62" s="315"/>
      <c r="LEC62" s="195"/>
      <c r="LED62" s="195"/>
      <c r="LEE62" s="195"/>
      <c r="LEF62" s="195"/>
      <c r="LEG62" s="195"/>
      <c r="LEH62" s="195"/>
      <c r="LEI62" s="195"/>
      <c r="LEJ62" s="195"/>
      <c r="LEK62" s="195"/>
      <c r="LEL62" s="195"/>
      <c r="LEM62" s="195"/>
      <c r="LEN62" s="195"/>
      <c r="LEO62" s="195"/>
      <c r="LEP62" s="315"/>
      <c r="LEQ62" s="195"/>
      <c r="LER62" s="195"/>
      <c r="LES62" s="195"/>
      <c r="LET62" s="195"/>
      <c r="LEU62" s="195"/>
      <c r="LEV62" s="195"/>
      <c r="LEW62" s="195"/>
      <c r="LEX62" s="195"/>
      <c r="LEY62" s="195"/>
      <c r="LEZ62" s="195"/>
      <c r="LFA62" s="195"/>
      <c r="LFB62" s="195"/>
      <c r="LFC62" s="195"/>
      <c r="LFD62" s="315"/>
      <c r="LFE62" s="195"/>
      <c r="LFF62" s="195"/>
      <c r="LFG62" s="195"/>
      <c r="LFH62" s="195"/>
      <c r="LFI62" s="195"/>
      <c r="LFJ62" s="195"/>
      <c r="LFK62" s="195"/>
      <c r="LFL62" s="195"/>
      <c r="LFM62" s="195"/>
      <c r="LFN62" s="195"/>
      <c r="LFO62" s="195"/>
      <c r="LFP62" s="195"/>
      <c r="LFQ62" s="195"/>
      <c r="LFR62" s="315"/>
      <c r="LFS62" s="195"/>
      <c r="LFT62" s="195"/>
      <c r="LFU62" s="195"/>
      <c r="LFV62" s="195"/>
      <c r="LFW62" s="195"/>
      <c r="LFX62" s="195"/>
      <c r="LFY62" s="195"/>
      <c r="LFZ62" s="195"/>
      <c r="LGA62" s="195"/>
      <c r="LGB62" s="195"/>
      <c r="LGC62" s="195"/>
      <c r="LGD62" s="195"/>
      <c r="LGE62" s="195"/>
      <c r="LGF62" s="315"/>
      <c r="LGG62" s="195"/>
      <c r="LGH62" s="195"/>
      <c r="LGI62" s="195"/>
      <c r="LGJ62" s="195"/>
      <c r="LGK62" s="195"/>
      <c r="LGL62" s="195"/>
      <c r="LGM62" s="195"/>
      <c r="LGN62" s="195"/>
      <c r="LGO62" s="195"/>
      <c r="LGP62" s="195"/>
      <c r="LGQ62" s="195"/>
      <c r="LGR62" s="195"/>
      <c r="LGS62" s="195"/>
      <c r="LGT62" s="315"/>
      <c r="LGU62" s="195"/>
      <c r="LGV62" s="195"/>
      <c r="LGW62" s="195"/>
      <c r="LGX62" s="195"/>
      <c r="LGY62" s="195"/>
      <c r="LGZ62" s="195"/>
      <c r="LHA62" s="195"/>
      <c r="LHB62" s="195"/>
      <c r="LHC62" s="195"/>
      <c r="LHD62" s="195"/>
      <c r="LHE62" s="195"/>
      <c r="LHF62" s="195"/>
      <c r="LHG62" s="195"/>
      <c r="LHH62" s="315"/>
      <c r="LHI62" s="195"/>
      <c r="LHJ62" s="195"/>
      <c r="LHK62" s="195"/>
      <c r="LHL62" s="195"/>
      <c r="LHM62" s="195"/>
      <c r="LHN62" s="195"/>
      <c r="LHO62" s="195"/>
      <c r="LHP62" s="195"/>
      <c r="LHQ62" s="195"/>
      <c r="LHR62" s="195"/>
      <c r="LHS62" s="195"/>
      <c r="LHT62" s="195"/>
      <c r="LHU62" s="195"/>
      <c r="LHV62" s="315"/>
      <c r="LHW62" s="195"/>
      <c r="LHX62" s="195"/>
      <c r="LHY62" s="195"/>
      <c r="LHZ62" s="195"/>
      <c r="LIA62" s="195"/>
      <c r="LIB62" s="195"/>
      <c r="LIC62" s="195"/>
      <c r="LID62" s="195"/>
      <c r="LIE62" s="195"/>
      <c r="LIF62" s="195"/>
      <c r="LIG62" s="195"/>
      <c r="LIH62" s="195"/>
      <c r="LII62" s="195"/>
      <c r="LIJ62" s="315"/>
      <c r="LIK62" s="195"/>
      <c r="LIL62" s="195"/>
      <c r="LIM62" s="195"/>
      <c r="LIN62" s="195"/>
      <c r="LIO62" s="195"/>
      <c r="LIP62" s="195"/>
      <c r="LIQ62" s="195"/>
      <c r="LIR62" s="195"/>
      <c r="LIS62" s="195"/>
      <c r="LIT62" s="195"/>
      <c r="LIU62" s="195"/>
      <c r="LIV62" s="195"/>
      <c r="LIW62" s="195"/>
      <c r="LIX62" s="315"/>
      <c r="LIY62" s="195"/>
      <c r="LIZ62" s="195"/>
      <c r="LJA62" s="195"/>
      <c r="LJB62" s="195"/>
      <c r="LJC62" s="195"/>
      <c r="LJD62" s="195"/>
      <c r="LJE62" s="195"/>
      <c r="LJF62" s="195"/>
      <c r="LJG62" s="195"/>
      <c r="LJH62" s="195"/>
      <c r="LJI62" s="195"/>
      <c r="LJJ62" s="195"/>
      <c r="LJK62" s="195"/>
      <c r="LJL62" s="315"/>
      <c r="LJM62" s="195"/>
      <c r="LJN62" s="195"/>
      <c r="LJO62" s="195"/>
      <c r="LJP62" s="195"/>
      <c r="LJQ62" s="195"/>
      <c r="LJR62" s="195"/>
      <c r="LJS62" s="195"/>
      <c r="LJT62" s="195"/>
      <c r="LJU62" s="195"/>
      <c r="LJV62" s="195"/>
      <c r="LJW62" s="195"/>
      <c r="LJX62" s="195"/>
      <c r="LJY62" s="195"/>
      <c r="LJZ62" s="315"/>
      <c r="LKA62" s="195"/>
      <c r="LKB62" s="195"/>
      <c r="LKC62" s="195"/>
      <c r="LKD62" s="195"/>
      <c r="LKE62" s="195"/>
      <c r="LKF62" s="195"/>
      <c r="LKG62" s="195"/>
      <c r="LKH62" s="195"/>
      <c r="LKI62" s="195"/>
      <c r="LKJ62" s="195"/>
      <c r="LKK62" s="195"/>
      <c r="LKL62" s="195"/>
      <c r="LKM62" s="195"/>
      <c r="LKN62" s="315"/>
      <c r="LKO62" s="195"/>
      <c r="LKP62" s="195"/>
      <c r="LKQ62" s="195"/>
      <c r="LKR62" s="195"/>
      <c r="LKS62" s="195"/>
      <c r="LKT62" s="195"/>
      <c r="LKU62" s="195"/>
      <c r="LKV62" s="195"/>
      <c r="LKW62" s="195"/>
      <c r="LKX62" s="195"/>
      <c r="LKY62" s="195"/>
      <c r="LKZ62" s="195"/>
      <c r="LLA62" s="195"/>
      <c r="LLB62" s="315"/>
      <c r="LLC62" s="195"/>
      <c r="LLD62" s="195"/>
      <c r="LLE62" s="195"/>
      <c r="LLF62" s="195"/>
      <c r="LLG62" s="195"/>
      <c r="LLH62" s="195"/>
      <c r="LLI62" s="195"/>
      <c r="LLJ62" s="195"/>
      <c r="LLK62" s="195"/>
      <c r="LLL62" s="195"/>
      <c r="LLM62" s="195"/>
      <c r="LLN62" s="195"/>
      <c r="LLO62" s="195"/>
      <c r="LLP62" s="315"/>
      <c r="LLQ62" s="195"/>
      <c r="LLR62" s="195"/>
      <c r="LLS62" s="195"/>
      <c r="LLT62" s="195"/>
      <c r="LLU62" s="195"/>
      <c r="LLV62" s="195"/>
      <c r="LLW62" s="195"/>
      <c r="LLX62" s="195"/>
      <c r="LLY62" s="195"/>
      <c r="LLZ62" s="195"/>
      <c r="LMA62" s="195"/>
      <c r="LMB62" s="195"/>
      <c r="LMC62" s="195"/>
      <c r="LMD62" s="315"/>
      <c r="LME62" s="195"/>
      <c r="LMF62" s="195"/>
      <c r="LMG62" s="195"/>
      <c r="LMH62" s="195"/>
      <c r="LMI62" s="195"/>
      <c r="LMJ62" s="195"/>
      <c r="LMK62" s="195"/>
      <c r="LML62" s="195"/>
      <c r="LMM62" s="195"/>
      <c r="LMN62" s="195"/>
      <c r="LMO62" s="195"/>
      <c r="LMP62" s="195"/>
      <c r="LMQ62" s="195"/>
      <c r="LMR62" s="315"/>
      <c r="LMS62" s="195"/>
      <c r="LMT62" s="195"/>
      <c r="LMU62" s="195"/>
      <c r="LMV62" s="195"/>
      <c r="LMW62" s="195"/>
      <c r="LMX62" s="195"/>
      <c r="LMY62" s="195"/>
      <c r="LMZ62" s="195"/>
      <c r="LNA62" s="195"/>
      <c r="LNB62" s="195"/>
      <c r="LNC62" s="195"/>
      <c r="LND62" s="195"/>
      <c r="LNE62" s="195"/>
      <c r="LNF62" s="315"/>
      <c r="LNG62" s="195"/>
      <c r="LNH62" s="195"/>
      <c r="LNI62" s="195"/>
      <c r="LNJ62" s="195"/>
      <c r="LNK62" s="195"/>
      <c r="LNL62" s="195"/>
      <c r="LNM62" s="195"/>
      <c r="LNN62" s="195"/>
      <c r="LNO62" s="195"/>
      <c r="LNP62" s="195"/>
      <c r="LNQ62" s="195"/>
      <c r="LNR62" s="195"/>
      <c r="LNS62" s="195"/>
      <c r="LNT62" s="315"/>
      <c r="LNU62" s="195"/>
      <c r="LNV62" s="195"/>
      <c r="LNW62" s="195"/>
      <c r="LNX62" s="195"/>
      <c r="LNY62" s="195"/>
      <c r="LNZ62" s="195"/>
      <c r="LOA62" s="195"/>
      <c r="LOB62" s="195"/>
      <c r="LOC62" s="195"/>
      <c r="LOD62" s="195"/>
      <c r="LOE62" s="195"/>
      <c r="LOF62" s="195"/>
      <c r="LOG62" s="195"/>
      <c r="LOH62" s="315"/>
      <c r="LOI62" s="195"/>
      <c r="LOJ62" s="195"/>
      <c r="LOK62" s="195"/>
      <c r="LOL62" s="195"/>
      <c r="LOM62" s="195"/>
      <c r="LON62" s="195"/>
      <c r="LOO62" s="195"/>
      <c r="LOP62" s="195"/>
      <c r="LOQ62" s="195"/>
      <c r="LOR62" s="195"/>
      <c r="LOS62" s="195"/>
      <c r="LOT62" s="195"/>
      <c r="LOU62" s="195"/>
      <c r="LOV62" s="315"/>
      <c r="LOW62" s="195"/>
      <c r="LOX62" s="195"/>
      <c r="LOY62" s="195"/>
      <c r="LOZ62" s="195"/>
      <c r="LPA62" s="195"/>
      <c r="LPB62" s="195"/>
      <c r="LPC62" s="195"/>
      <c r="LPD62" s="195"/>
      <c r="LPE62" s="195"/>
      <c r="LPF62" s="195"/>
      <c r="LPG62" s="195"/>
      <c r="LPH62" s="195"/>
      <c r="LPI62" s="195"/>
      <c r="LPJ62" s="315"/>
      <c r="LPK62" s="195"/>
      <c r="LPL62" s="195"/>
      <c r="LPM62" s="195"/>
      <c r="LPN62" s="195"/>
      <c r="LPO62" s="195"/>
      <c r="LPP62" s="195"/>
      <c r="LPQ62" s="195"/>
      <c r="LPR62" s="195"/>
      <c r="LPS62" s="195"/>
      <c r="LPT62" s="195"/>
      <c r="LPU62" s="195"/>
      <c r="LPV62" s="195"/>
      <c r="LPW62" s="195"/>
      <c r="LPX62" s="315"/>
      <c r="LPY62" s="195"/>
      <c r="LPZ62" s="195"/>
      <c r="LQA62" s="195"/>
      <c r="LQB62" s="195"/>
      <c r="LQC62" s="195"/>
      <c r="LQD62" s="195"/>
      <c r="LQE62" s="195"/>
      <c r="LQF62" s="195"/>
      <c r="LQG62" s="195"/>
      <c r="LQH62" s="195"/>
      <c r="LQI62" s="195"/>
      <c r="LQJ62" s="195"/>
      <c r="LQK62" s="195"/>
      <c r="LQL62" s="315"/>
      <c r="LQM62" s="195"/>
      <c r="LQN62" s="195"/>
      <c r="LQO62" s="195"/>
      <c r="LQP62" s="195"/>
      <c r="LQQ62" s="195"/>
      <c r="LQR62" s="195"/>
      <c r="LQS62" s="195"/>
      <c r="LQT62" s="195"/>
      <c r="LQU62" s="195"/>
      <c r="LQV62" s="195"/>
      <c r="LQW62" s="195"/>
      <c r="LQX62" s="195"/>
      <c r="LQY62" s="195"/>
      <c r="LQZ62" s="315"/>
      <c r="LRA62" s="195"/>
      <c r="LRB62" s="195"/>
      <c r="LRC62" s="195"/>
      <c r="LRD62" s="195"/>
      <c r="LRE62" s="195"/>
      <c r="LRF62" s="195"/>
      <c r="LRG62" s="195"/>
      <c r="LRH62" s="195"/>
      <c r="LRI62" s="195"/>
      <c r="LRJ62" s="195"/>
      <c r="LRK62" s="195"/>
      <c r="LRL62" s="195"/>
      <c r="LRM62" s="195"/>
      <c r="LRN62" s="315"/>
      <c r="LRO62" s="195"/>
      <c r="LRP62" s="195"/>
      <c r="LRQ62" s="195"/>
      <c r="LRR62" s="195"/>
      <c r="LRS62" s="195"/>
      <c r="LRT62" s="195"/>
      <c r="LRU62" s="195"/>
      <c r="LRV62" s="195"/>
      <c r="LRW62" s="195"/>
      <c r="LRX62" s="195"/>
      <c r="LRY62" s="195"/>
      <c r="LRZ62" s="195"/>
      <c r="LSA62" s="195"/>
      <c r="LSB62" s="315"/>
      <c r="LSC62" s="195"/>
      <c r="LSD62" s="195"/>
      <c r="LSE62" s="195"/>
      <c r="LSF62" s="195"/>
      <c r="LSG62" s="195"/>
      <c r="LSH62" s="195"/>
      <c r="LSI62" s="195"/>
      <c r="LSJ62" s="195"/>
      <c r="LSK62" s="195"/>
      <c r="LSL62" s="195"/>
      <c r="LSM62" s="195"/>
      <c r="LSN62" s="195"/>
      <c r="LSO62" s="195"/>
      <c r="LSP62" s="315"/>
      <c r="LSQ62" s="195"/>
      <c r="LSR62" s="195"/>
      <c r="LSS62" s="195"/>
      <c r="LST62" s="195"/>
      <c r="LSU62" s="195"/>
      <c r="LSV62" s="195"/>
      <c r="LSW62" s="195"/>
      <c r="LSX62" s="195"/>
      <c r="LSY62" s="195"/>
      <c r="LSZ62" s="195"/>
      <c r="LTA62" s="195"/>
      <c r="LTB62" s="195"/>
      <c r="LTC62" s="195"/>
      <c r="LTD62" s="315"/>
      <c r="LTE62" s="195"/>
      <c r="LTF62" s="195"/>
      <c r="LTG62" s="195"/>
      <c r="LTH62" s="195"/>
      <c r="LTI62" s="195"/>
      <c r="LTJ62" s="195"/>
      <c r="LTK62" s="195"/>
      <c r="LTL62" s="195"/>
      <c r="LTM62" s="195"/>
      <c r="LTN62" s="195"/>
      <c r="LTO62" s="195"/>
      <c r="LTP62" s="195"/>
      <c r="LTQ62" s="195"/>
      <c r="LTR62" s="315"/>
      <c r="LTS62" s="195"/>
      <c r="LTT62" s="195"/>
      <c r="LTU62" s="195"/>
      <c r="LTV62" s="195"/>
      <c r="LTW62" s="195"/>
      <c r="LTX62" s="195"/>
      <c r="LTY62" s="195"/>
      <c r="LTZ62" s="195"/>
      <c r="LUA62" s="195"/>
      <c r="LUB62" s="195"/>
      <c r="LUC62" s="195"/>
      <c r="LUD62" s="195"/>
      <c r="LUE62" s="195"/>
      <c r="LUF62" s="315"/>
      <c r="LUG62" s="195"/>
      <c r="LUH62" s="195"/>
      <c r="LUI62" s="195"/>
      <c r="LUJ62" s="195"/>
      <c r="LUK62" s="195"/>
      <c r="LUL62" s="195"/>
      <c r="LUM62" s="195"/>
      <c r="LUN62" s="195"/>
      <c r="LUO62" s="195"/>
      <c r="LUP62" s="195"/>
      <c r="LUQ62" s="195"/>
      <c r="LUR62" s="195"/>
      <c r="LUS62" s="195"/>
      <c r="LUT62" s="315"/>
      <c r="LUU62" s="195"/>
      <c r="LUV62" s="195"/>
      <c r="LUW62" s="195"/>
      <c r="LUX62" s="195"/>
      <c r="LUY62" s="195"/>
      <c r="LUZ62" s="195"/>
      <c r="LVA62" s="195"/>
      <c r="LVB62" s="195"/>
      <c r="LVC62" s="195"/>
      <c r="LVD62" s="195"/>
      <c r="LVE62" s="195"/>
      <c r="LVF62" s="195"/>
      <c r="LVG62" s="195"/>
      <c r="LVH62" s="315"/>
      <c r="LVI62" s="195"/>
      <c r="LVJ62" s="195"/>
      <c r="LVK62" s="195"/>
      <c r="LVL62" s="195"/>
      <c r="LVM62" s="195"/>
      <c r="LVN62" s="195"/>
      <c r="LVO62" s="195"/>
      <c r="LVP62" s="195"/>
      <c r="LVQ62" s="195"/>
      <c r="LVR62" s="195"/>
      <c r="LVS62" s="195"/>
      <c r="LVT62" s="195"/>
      <c r="LVU62" s="195"/>
      <c r="LVV62" s="315"/>
      <c r="LVW62" s="195"/>
      <c r="LVX62" s="195"/>
      <c r="LVY62" s="195"/>
      <c r="LVZ62" s="195"/>
      <c r="LWA62" s="195"/>
      <c r="LWB62" s="195"/>
      <c r="LWC62" s="195"/>
      <c r="LWD62" s="195"/>
      <c r="LWE62" s="195"/>
      <c r="LWF62" s="195"/>
      <c r="LWG62" s="195"/>
      <c r="LWH62" s="195"/>
      <c r="LWI62" s="195"/>
      <c r="LWJ62" s="315"/>
      <c r="LWK62" s="195"/>
      <c r="LWL62" s="195"/>
      <c r="LWM62" s="195"/>
      <c r="LWN62" s="195"/>
      <c r="LWO62" s="195"/>
      <c r="LWP62" s="195"/>
      <c r="LWQ62" s="195"/>
      <c r="LWR62" s="195"/>
      <c r="LWS62" s="195"/>
      <c r="LWT62" s="195"/>
      <c r="LWU62" s="195"/>
      <c r="LWV62" s="195"/>
      <c r="LWW62" s="195"/>
      <c r="LWX62" s="315"/>
      <c r="LWY62" s="195"/>
      <c r="LWZ62" s="195"/>
      <c r="LXA62" s="195"/>
      <c r="LXB62" s="195"/>
      <c r="LXC62" s="195"/>
      <c r="LXD62" s="195"/>
      <c r="LXE62" s="195"/>
      <c r="LXF62" s="195"/>
      <c r="LXG62" s="195"/>
      <c r="LXH62" s="195"/>
      <c r="LXI62" s="195"/>
      <c r="LXJ62" s="195"/>
      <c r="LXK62" s="195"/>
      <c r="LXL62" s="315"/>
      <c r="LXM62" s="195"/>
      <c r="LXN62" s="195"/>
      <c r="LXO62" s="195"/>
      <c r="LXP62" s="195"/>
      <c r="LXQ62" s="195"/>
      <c r="LXR62" s="195"/>
      <c r="LXS62" s="195"/>
      <c r="LXT62" s="195"/>
      <c r="LXU62" s="195"/>
      <c r="LXV62" s="195"/>
      <c r="LXW62" s="195"/>
      <c r="LXX62" s="195"/>
      <c r="LXY62" s="195"/>
      <c r="LXZ62" s="315"/>
      <c r="LYA62" s="195"/>
      <c r="LYB62" s="195"/>
      <c r="LYC62" s="195"/>
      <c r="LYD62" s="195"/>
      <c r="LYE62" s="195"/>
      <c r="LYF62" s="195"/>
      <c r="LYG62" s="195"/>
      <c r="LYH62" s="195"/>
      <c r="LYI62" s="195"/>
      <c r="LYJ62" s="195"/>
      <c r="LYK62" s="195"/>
      <c r="LYL62" s="195"/>
      <c r="LYM62" s="195"/>
      <c r="LYN62" s="315"/>
      <c r="LYO62" s="195"/>
      <c r="LYP62" s="195"/>
      <c r="LYQ62" s="195"/>
      <c r="LYR62" s="195"/>
      <c r="LYS62" s="195"/>
      <c r="LYT62" s="195"/>
      <c r="LYU62" s="195"/>
      <c r="LYV62" s="195"/>
      <c r="LYW62" s="195"/>
      <c r="LYX62" s="195"/>
      <c r="LYY62" s="195"/>
      <c r="LYZ62" s="195"/>
      <c r="LZA62" s="195"/>
      <c r="LZB62" s="315"/>
      <c r="LZC62" s="195"/>
      <c r="LZD62" s="195"/>
      <c r="LZE62" s="195"/>
      <c r="LZF62" s="195"/>
      <c r="LZG62" s="195"/>
      <c r="LZH62" s="195"/>
      <c r="LZI62" s="195"/>
      <c r="LZJ62" s="195"/>
      <c r="LZK62" s="195"/>
      <c r="LZL62" s="195"/>
      <c r="LZM62" s="195"/>
      <c r="LZN62" s="195"/>
      <c r="LZO62" s="195"/>
      <c r="LZP62" s="315"/>
      <c r="LZQ62" s="195"/>
      <c r="LZR62" s="195"/>
      <c r="LZS62" s="195"/>
      <c r="LZT62" s="195"/>
      <c r="LZU62" s="195"/>
      <c r="LZV62" s="195"/>
      <c r="LZW62" s="195"/>
      <c r="LZX62" s="195"/>
      <c r="LZY62" s="195"/>
      <c r="LZZ62" s="195"/>
      <c r="MAA62" s="195"/>
      <c r="MAB62" s="195"/>
      <c r="MAC62" s="195"/>
      <c r="MAD62" s="315"/>
      <c r="MAE62" s="195"/>
      <c r="MAF62" s="195"/>
      <c r="MAG62" s="195"/>
      <c r="MAH62" s="195"/>
      <c r="MAI62" s="195"/>
      <c r="MAJ62" s="195"/>
      <c r="MAK62" s="195"/>
      <c r="MAL62" s="195"/>
      <c r="MAM62" s="195"/>
      <c r="MAN62" s="195"/>
      <c r="MAO62" s="195"/>
      <c r="MAP62" s="195"/>
      <c r="MAQ62" s="195"/>
      <c r="MAR62" s="315"/>
      <c r="MAS62" s="195"/>
      <c r="MAT62" s="195"/>
      <c r="MAU62" s="195"/>
      <c r="MAV62" s="195"/>
      <c r="MAW62" s="195"/>
      <c r="MAX62" s="195"/>
      <c r="MAY62" s="195"/>
      <c r="MAZ62" s="195"/>
      <c r="MBA62" s="195"/>
      <c r="MBB62" s="195"/>
      <c r="MBC62" s="195"/>
      <c r="MBD62" s="195"/>
      <c r="MBE62" s="195"/>
      <c r="MBF62" s="315"/>
      <c r="MBG62" s="195"/>
      <c r="MBH62" s="195"/>
      <c r="MBI62" s="195"/>
      <c r="MBJ62" s="195"/>
      <c r="MBK62" s="195"/>
      <c r="MBL62" s="195"/>
      <c r="MBM62" s="195"/>
      <c r="MBN62" s="195"/>
      <c r="MBO62" s="195"/>
      <c r="MBP62" s="195"/>
      <c r="MBQ62" s="195"/>
      <c r="MBR62" s="195"/>
      <c r="MBS62" s="195"/>
      <c r="MBT62" s="315"/>
      <c r="MBU62" s="195"/>
      <c r="MBV62" s="195"/>
      <c r="MBW62" s="195"/>
      <c r="MBX62" s="195"/>
      <c r="MBY62" s="195"/>
      <c r="MBZ62" s="195"/>
      <c r="MCA62" s="195"/>
      <c r="MCB62" s="195"/>
      <c r="MCC62" s="195"/>
      <c r="MCD62" s="195"/>
      <c r="MCE62" s="195"/>
      <c r="MCF62" s="195"/>
      <c r="MCG62" s="195"/>
      <c r="MCH62" s="315"/>
      <c r="MCI62" s="195"/>
      <c r="MCJ62" s="195"/>
      <c r="MCK62" s="195"/>
      <c r="MCL62" s="195"/>
      <c r="MCM62" s="195"/>
      <c r="MCN62" s="195"/>
      <c r="MCO62" s="195"/>
      <c r="MCP62" s="195"/>
      <c r="MCQ62" s="195"/>
      <c r="MCR62" s="195"/>
      <c r="MCS62" s="195"/>
      <c r="MCT62" s="195"/>
      <c r="MCU62" s="195"/>
      <c r="MCV62" s="315"/>
      <c r="MCW62" s="195"/>
      <c r="MCX62" s="195"/>
      <c r="MCY62" s="195"/>
      <c r="MCZ62" s="195"/>
      <c r="MDA62" s="195"/>
      <c r="MDB62" s="195"/>
      <c r="MDC62" s="195"/>
      <c r="MDD62" s="195"/>
      <c r="MDE62" s="195"/>
      <c r="MDF62" s="195"/>
      <c r="MDG62" s="195"/>
      <c r="MDH62" s="195"/>
      <c r="MDI62" s="195"/>
      <c r="MDJ62" s="315"/>
      <c r="MDK62" s="195"/>
      <c r="MDL62" s="195"/>
      <c r="MDM62" s="195"/>
      <c r="MDN62" s="195"/>
      <c r="MDO62" s="195"/>
      <c r="MDP62" s="195"/>
      <c r="MDQ62" s="195"/>
      <c r="MDR62" s="195"/>
      <c r="MDS62" s="195"/>
      <c r="MDT62" s="195"/>
      <c r="MDU62" s="195"/>
      <c r="MDV62" s="195"/>
      <c r="MDW62" s="195"/>
      <c r="MDX62" s="315"/>
      <c r="MDY62" s="195"/>
      <c r="MDZ62" s="195"/>
      <c r="MEA62" s="195"/>
      <c r="MEB62" s="195"/>
      <c r="MEC62" s="195"/>
      <c r="MED62" s="195"/>
      <c r="MEE62" s="195"/>
      <c r="MEF62" s="195"/>
      <c r="MEG62" s="195"/>
      <c r="MEH62" s="195"/>
      <c r="MEI62" s="195"/>
      <c r="MEJ62" s="195"/>
      <c r="MEK62" s="195"/>
      <c r="MEL62" s="315"/>
      <c r="MEM62" s="195"/>
      <c r="MEN62" s="195"/>
      <c r="MEO62" s="195"/>
      <c r="MEP62" s="195"/>
      <c r="MEQ62" s="195"/>
      <c r="MER62" s="195"/>
      <c r="MES62" s="195"/>
      <c r="MET62" s="195"/>
      <c r="MEU62" s="195"/>
      <c r="MEV62" s="195"/>
      <c r="MEW62" s="195"/>
      <c r="MEX62" s="195"/>
      <c r="MEY62" s="195"/>
      <c r="MEZ62" s="315"/>
      <c r="MFA62" s="195"/>
      <c r="MFB62" s="195"/>
      <c r="MFC62" s="195"/>
      <c r="MFD62" s="195"/>
      <c r="MFE62" s="195"/>
      <c r="MFF62" s="195"/>
      <c r="MFG62" s="195"/>
      <c r="MFH62" s="195"/>
      <c r="MFI62" s="195"/>
      <c r="MFJ62" s="195"/>
      <c r="MFK62" s="195"/>
      <c r="MFL62" s="195"/>
      <c r="MFM62" s="195"/>
      <c r="MFN62" s="315"/>
      <c r="MFO62" s="195"/>
      <c r="MFP62" s="195"/>
      <c r="MFQ62" s="195"/>
      <c r="MFR62" s="195"/>
      <c r="MFS62" s="195"/>
      <c r="MFT62" s="195"/>
      <c r="MFU62" s="195"/>
      <c r="MFV62" s="195"/>
      <c r="MFW62" s="195"/>
      <c r="MFX62" s="195"/>
      <c r="MFY62" s="195"/>
      <c r="MFZ62" s="195"/>
      <c r="MGA62" s="195"/>
      <c r="MGB62" s="315"/>
      <c r="MGC62" s="195"/>
      <c r="MGD62" s="195"/>
      <c r="MGE62" s="195"/>
      <c r="MGF62" s="195"/>
      <c r="MGG62" s="195"/>
      <c r="MGH62" s="195"/>
      <c r="MGI62" s="195"/>
      <c r="MGJ62" s="195"/>
      <c r="MGK62" s="195"/>
      <c r="MGL62" s="195"/>
      <c r="MGM62" s="195"/>
      <c r="MGN62" s="195"/>
      <c r="MGO62" s="195"/>
      <c r="MGP62" s="315"/>
      <c r="MGQ62" s="195"/>
      <c r="MGR62" s="195"/>
      <c r="MGS62" s="195"/>
      <c r="MGT62" s="195"/>
      <c r="MGU62" s="195"/>
      <c r="MGV62" s="195"/>
      <c r="MGW62" s="195"/>
      <c r="MGX62" s="195"/>
      <c r="MGY62" s="195"/>
      <c r="MGZ62" s="195"/>
      <c r="MHA62" s="195"/>
      <c r="MHB62" s="195"/>
      <c r="MHC62" s="195"/>
      <c r="MHD62" s="315"/>
      <c r="MHE62" s="195"/>
      <c r="MHF62" s="195"/>
      <c r="MHG62" s="195"/>
      <c r="MHH62" s="195"/>
      <c r="MHI62" s="195"/>
      <c r="MHJ62" s="195"/>
      <c r="MHK62" s="195"/>
      <c r="MHL62" s="195"/>
      <c r="MHM62" s="195"/>
      <c r="MHN62" s="195"/>
      <c r="MHO62" s="195"/>
      <c r="MHP62" s="195"/>
      <c r="MHQ62" s="195"/>
      <c r="MHR62" s="315"/>
      <c r="MHS62" s="195"/>
      <c r="MHT62" s="195"/>
      <c r="MHU62" s="195"/>
      <c r="MHV62" s="195"/>
      <c r="MHW62" s="195"/>
      <c r="MHX62" s="195"/>
      <c r="MHY62" s="195"/>
      <c r="MHZ62" s="195"/>
      <c r="MIA62" s="195"/>
      <c r="MIB62" s="195"/>
      <c r="MIC62" s="195"/>
      <c r="MID62" s="195"/>
      <c r="MIE62" s="195"/>
      <c r="MIF62" s="315"/>
      <c r="MIG62" s="195"/>
      <c r="MIH62" s="195"/>
      <c r="MII62" s="195"/>
      <c r="MIJ62" s="195"/>
      <c r="MIK62" s="195"/>
      <c r="MIL62" s="195"/>
      <c r="MIM62" s="195"/>
      <c r="MIN62" s="195"/>
      <c r="MIO62" s="195"/>
      <c r="MIP62" s="195"/>
      <c r="MIQ62" s="195"/>
      <c r="MIR62" s="195"/>
      <c r="MIS62" s="195"/>
      <c r="MIT62" s="315"/>
      <c r="MIU62" s="195"/>
      <c r="MIV62" s="195"/>
      <c r="MIW62" s="195"/>
      <c r="MIX62" s="195"/>
      <c r="MIY62" s="195"/>
      <c r="MIZ62" s="195"/>
      <c r="MJA62" s="195"/>
      <c r="MJB62" s="195"/>
      <c r="MJC62" s="195"/>
      <c r="MJD62" s="195"/>
      <c r="MJE62" s="195"/>
      <c r="MJF62" s="195"/>
      <c r="MJG62" s="195"/>
      <c r="MJH62" s="315"/>
      <c r="MJI62" s="195"/>
      <c r="MJJ62" s="195"/>
      <c r="MJK62" s="195"/>
      <c r="MJL62" s="195"/>
      <c r="MJM62" s="195"/>
      <c r="MJN62" s="195"/>
      <c r="MJO62" s="195"/>
      <c r="MJP62" s="195"/>
      <c r="MJQ62" s="195"/>
      <c r="MJR62" s="195"/>
      <c r="MJS62" s="195"/>
      <c r="MJT62" s="195"/>
      <c r="MJU62" s="195"/>
      <c r="MJV62" s="315"/>
      <c r="MJW62" s="195"/>
      <c r="MJX62" s="195"/>
      <c r="MJY62" s="195"/>
      <c r="MJZ62" s="195"/>
      <c r="MKA62" s="195"/>
      <c r="MKB62" s="195"/>
      <c r="MKC62" s="195"/>
      <c r="MKD62" s="195"/>
      <c r="MKE62" s="195"/>
      <c r="MKF62" s="195"/>
      <c r="MKG62" s="195"/>
      <c r="MKH62" s="195"/>
      <c r="MKI62" s="195"/>
      <c r="MKJ62" s="315"/>
      <c r="MKK62" s="195"/>
      <c r="MKL62" s="195"/>
      <c r="MKM62" s="195"/>
      <c r="MKN62" s="195"/>
      <c r="MKO62" s="195"/>
      <c r="MKP62" s="195"/>
      <c r="MKQ62" s="195"/>
      <c r="MKR62" s="195"/>
      <c r="MKS62" s="195"/>
      <c r="MKT62" s="195"/>
      <c r="MKU62" s="195"/>
      <c r="MKV62" s="195"/>
      <c r="MKW62" s="195"/>
      <c r="MKX62" s="315"/>
      <c r="MKY62" s="195"/>
      <c r="MKZ62" s="195"/>
      <c r="MLA62" s="195"/>
      <c r="MLB62" s="195"/>
      <c r="MLC62" s="195"/>
      <c r="MLD62" s="195"/>
      <c r="MLE62" s="195"/>
      <c r="MLF62" s="195"/>
      <c r="MLG62" s="195"/>
      <c r="MLH62" s="195"/>
      <c r="MLI62" s="195"/>
      <c r="MLJ62" s="195"/>
      <c r="MLK62" s="195"/>
      <c r="MLL62" s="315"/>
      <c r="MLM62" s="195"/>
      <c r="MLN62" s="195"/>
      <c r="MLO62" s="195"/>
      <c r="MLP62" s="195"/>
      <c r="MLQ62" s="195"/>
      <c r="MLR62" s="195"/>
      <c r="MLS62" s="195"/>
      <c r="MLT62" s="195"/>
      <c r="MLU62" s="195"/>
      <c r="MLV62" s="195"/>
      <c r="MLW62" s="195"/>
      <c r="MLX62" s="195"/>
      <c r="MLY62" s="195"/>
      <c r="MLZ62" s="315"/>
      <c r="MMA62" s="195"/>
      <c r="MMB62" s="195"/>
      <c r="MMC62" s="195"/>
      <c r="MMD62" s="195"/>
      <c r="MME62" s="195"/>
      <c r="MMF62" s="195"/>
      <c r="MMG62" s="195"/>
      <c r="MMH62" s="195"/>
      <c r="MMI62" s="195"/>
      <c r="MMJ62" s="195"/>
      <c r="MMK62" s="195"/>
      <c r="MML62" s="195"/>
      <c r="MMM62" s="195"/>
      <c r="MMN62" s="315"/>
      <c r="MMO62" s="195"/>
      <c r="MMP62" s="195"/>
      <c r="MMQ62" s="195"/>
      <c r="MMR62" s="195"/>
      <c r="MMS62" s="195"/>
      <c r="MMT62" s="195"/>
      <c r="MMU62" s="195"/>
      <c r="MMV62" s="195"/>
      <c r="MMW62" s="195"/>
      <c r="MMX62" s="195"/>
      <c r="MMY62" s="195"/>
      <c r="MMZ62" s="195"/>
      <c r="MNA62" s="195"/>
      <c r="MNB62" s="315"/>
      <c r="MNC62" s="195"/>
      <c r="MND62" s="195"/>
      <c r="MNE62" s="195"/>
      <c r="MNF62" s="195"/>
      <c r="MNG62" s="195"/>
      <c r="MNH62" s="195"/>
      <c r="MNI62" s="195"/>
      <c r="MNJ62" s="195"/>
      <c r="MNK62" s="195"/>
      <c r="MNL62" s="195"/>
      <c r="MNM62" s="195"/>
      <c r="MNN62" s="195"/>
      <c r="MNO62" s="195"/>
      <c r="MNP62" s="315"/>
      <c r="MNQ62" s="195"/>
      <c r="MNR62" s="195"/>
      <c r="MNS62" s="195"/>
      <c r="MNT62" s="195"/>
      <c r="MNU62" s="195"/>
      <c r="MNV62" s="195"/>
      <c r="MNW62" s="195"/>
      <c r="MNX62" s="195"/>
      <c r="MNY62" s="195"/>
      <c r="MNZ62" s="195"/>
      <c r="MOA62" s="195"/>
      <c r="MOB62" s="195"/>
      <c r="MOC62" s="195"/>
      <c r="MOD62" s="315"/>
      <c r="MOE62" s="195"/>
      <c r="MOF62" s="195"/>
      <c r="MOG62" s="195"/>
      <c r="MOH62" s="195"/>
      <c r="MOI62" s="195"/>
      <c r="MOJ62" s="195"/>
      <c r="MOK62" s="195"/>
      <c r="MOL62" s="195"/>
      <c r="MOM62" s="195"/>
      <c r="MON62" s="195"/>
      <c r="MOO62" s="195"/>
      <c r="MOP62" s="195"/>
      <c r="MOQ62" s="195"/>
      <c r="MOR62" s="315"/>
      <c r="MOS62" s="195"/>
      <c r="MOT62" s="195"/>
      <c r="MOU62" s="195"/>
      <c r="MOV62" s="195"/>
      <c r="MOW62" s="195"/>
      <c r="MOX62" s="195"/>
      <c r="MOY62" s="195"/>
      <c r="MOZ62" s="195"/>
      <c r="MPA62" s="195"/>
      <c r="MPB62" s="195"/>
      <c r="MPC62" s="195"/>
      <c r="MPD62" s="195"/>
      <c r="MPE62" s="195"/>
      <c r="MPF62" s="315"/>
      <c r="MPG62" s="195"/>
      <c r="MPH62" s="195"/>
      <c r="MPI62" s="195"/>
      <c r="MPJ62" s="195"/>
      <c r="MPK62" s="195"/>
      <c r="MPL62" s="195"/>
      <c r="MPM62" s="195"/>
      <c r="MPN62" s="195"/>
      <c r="MPO62" s="195"/>
      <c r="MPP62" s="195"/>
      <c r="MPQ62" s="195"/>
      <c r="MPR62" s="195"/>
      <c r="MPS62" s="195"/>
      <c r="MPT62" s="315"/>
      <c r="MPU62" s="195"/>
      <c r="MPV62" s="195"/>
      <c r="MPW62" s="195"/>
      <c r="MPX62" s="195"/>
      <c r="MPY62" s="195"/>
      <c r="MPZ62" s="195"/>
      <c r="MQA62" s="195"/>
      <c r="MQB62" s="195"/>
      <c r="MQC62" s="195"/>
      <c r="MQD62" s="195"/>
      <c r="MQE62" s="195"/>
      <c r="MQF62" s="195"/>
      <c r="MQG62" s="195"/>
      <c r="MQH62" s="315"/>
      <c r="MQI62" s="195"/>
      <c r="MQJ62" s="195"/>
      <c r="MQK62" s="195"/>
      <c r="MQL62" s="195"/>
      <c r="MQM62" s="195"/>
      <c r="MQN62" s="195"/>
      <c r="MQO62" s="195"/>
      <c r="MQP62" s="195"/>
      <c r="MQQ62" s="195"/>
      <c r="MQR62" s="195"/>
      <c r="MQS62" s="195"/>
      <c r="MQT62" s="195"/>
      <c r="MQU62" s="195"/>
      <c r="MQV62" s="315"/>
      <c r="MQW62" s="195"/>
      <c r="MQX62" s="195"/>
      <c r="MQY62" s="195"/>
      <c r="MQZ62" s="195"/>
      <c r="MRA62" s="195"/>
      <c r="MRB62" s="195"/>
      <c r="MRC62" s="195"/>
      <c r="MRD62" s="195"/>
      <c r="MRE62" s="195"/>
      <c r="MRF62" s="195"/>
      <c r="MRG62" s="195"/>
      <c r="MRH62" s="195"/>
      <c r="MRI62" s="195"/>
      <c r="MRJ62" s="315"/>
      <c r="MRK62" s="195"/>
      <c r="MRL62" s="195"/>
      <c r="MRM62" s="195"/>
      <c r="MRN62" s="195"/>
      <c r="MRO62" s="195"/>
      <c r="MRP62" s="195"/>
      <c r="MRQ62" s="195"/>
      <c r="MRR62" s="195"/>
      <c r="MRS62" s="195"/>
      <c r="MRT62" s="195"/>
      <c r="MRU62" s="195"/>
      <c r="MRV62" s="195"/>
      <c r="MRW62" s="195"/>
      <c r="MRX62" s="315"/>
      <c r="MRY62" s="195"/>
      <c r="MRZ62" s="195"/>
      <c r="MSA62" s="195"/>
      <c r="MSB62" s="195"/>
      <c r="MSC62" s="195"/>
      <c r="MSD62" s="195"/>
      <c r="MSE62" s="195"/>
      <c r="MSF62" s="195"/>
      <c r="MSG62" s="195"/>
      <c r="MSH62" s="195"/>
      <c r="MSI62" s="195"/>
      <c r="MSJ62" s="195"/>
      <c r="MSK62" s="195"/>
      <c r="MSL62" s="315"/>
      <c r="MSM62" s="195"/>
      <c r="MSN62" s="195"/>
      <c r="MSO62" s="195"/>
      <c r="MSP62" s="195"/>
      <c r="MSQ62" s="195"/>
      <c r="MSR62" s="195"/>
      <c r="MSS62" s="195"/>
      <c r="MST62" s="195"/>
      <c r="MSU62" s="195"/>
      <c r="MSV62" s="195"/>
      <c r="MSW62" s="195"/>
      <c r="MSX62" s="195"/>
      <c r="MSY62" s="195"/>
      <c r="MSZ62" s="315"/>
      <c r="MTA62" s="195"/>
      <c r="MTB62" s="195"/>
      <c r="MTC62" s="195"/>
      <c r="MTD62" s="195"/>
      <c r="MTE62" s="195"/>
      <c r="MTF62" s="195"/>
      <c r="MTG62" s="195"/>
      <c r="MTH62" s="195"/>
      <c r="MTI62" s="195"/>
      <c r="MTJ62" s="195"/>
      <c r="MTK62" s="195"/>
      <c r="MTL62" s="195"/>
      <c r="MTM62" s="195"/>
      <c r="MTN62" s="315"/>
      <c r="MTO62" s="195"/>
      <c r="MTP62" s="195"/>
      <c r="MTQ62" s="195"/>
      <c r="MTR62" s="195"/>
      <c r="MTS62" s="195"/>
      <c r="MTT62" s="195"/>
      <c r="MTU62" s="195"/>
      <c r="MTV62" s="195"/>
      <c r="MTW62" s="195"/>
      <c r="MTX62" s="195"/>
      <c r="MTY62" s="195"/>
      <c r="MTZ62" s="195"/>
      <c r="MUA62" s="195"/>
      <c r="MUB62" s="315"/>
      <c r="MUC62" s="195"/>
      <c r="MUD62" s="195"/>
      <c r="MUE62" s="195"/>
      <c r="MUF62" s="195"/>
      <c r="MUG62" s="195"/>
      <c r="MUH62" s="195"/>
      <c r="MUI62" s="195"/>
      <c r="MUJ62" s="195"/>
      <c r="MUK62" s="195"/>
      <c r="MUL62" s="195"/>
      <c r="MUM62" s="195"/>
      <c r="MUN62" s="195"/>
      <c r="MUO62" s="195"/>
      <c r="MUP62" s="315"/>
      <c r="MUQ62" s="195"/>
      <c r="MUR62" s="195"/>
      <c r="MUS62" s="195"/>
      <c r="MUT62" s="195"/>
      <c r="MUU62" s="195"/>
      <c r="MUV62" s="195"/>
      <c r="MUW62" s="195"/>
      <c r="MUX62" s="195"/>
      <c r="MUY62" s="195"/>
      <c r="MUZ62" s="195"/>
      <c r="MVA62" s="195"/>
      <c r="MVB62" s="195"/>
      <c r="MVC62" s="195"/>
      <c r="MVD62" s="315"/>
      <c r="MVE62" s="195"/>
      <c r="MVF62" s="195"/>
      <c r="MVG62" s="195"/>
      <c r="MVH62" s="195"/>
      <c r="MVI62" s="195"/>
      <c r="MVJ62" s="195"/>
      <c r="MVK62" s="195"/>
      <c r="MVL62" s="195"/>
      <c r="MVM62" s="195"/>
      <c r="MVN62" s="195"/>
      <c r="MVO62" s="195"/>
      <c r="MVP62" s="195"/>
      <c r="MVQ62" s="195"/>
      <c r="MVR62" s="315"/>
      <c r="MVS62" s="195"/>
      <c r="MVT62" s="195"/>
      <c r="MVU62" s="195"/>
      <c r="MVV62" s="195"/>
      <c r="MVW62" s="195"/>
      <c r="MVX62" s="195"/>
      <c r="MVY62" s="195"/>
      <c r="MVZ62" s="195"/>
      <c r="MWA62" s="195"/>
      <c r="MWB62" s="195"/>
      <c r="MWC62" s="195"/>
      <c r="MWD62" s="195"/>
      <c r="MWE62" s="195"/>
      <c r="MWF62" s="315"/>
      <c r="MWG62" s="195"/>
      <c r="MWH62" s="195"/>
      <c r="MWI62" s="195"/>
      <c r="MWJ62" s="195"/>
      <c r="MWK62" s="195"/>
      <c r="MWL62" s="195"/>
      <c r="MWM62" s="195"/>
      <c r="MWN62" s="195"/>
      <c r="MWO62" s="195"/>
      <c r="MWP62" s="195"/>
      <c r="MWQ62" s="195"/>
      <c r="MWR62" s="195"/>
      <c r="MWS62" s="195"/>
      <c r="MWT62" s="315"/>
      <c r="MWU62" s="195"/>
      <c r="MWV62" s="195"/>
      <c r="MWW62" s="195"/>
      <c r="MWX62" s="195"/>
      <c r="MWY62" s="195"/>
      <c r="MWZ62" s="195"/>
      <c r="MXA62" s="195"/>
      <c r="MXB62" s="195"/>
      <c r="MXC62" s="195"/>
      <c r="MXD62" s="195"/>
      <c r="MXE62" s="195"/>
      <c r="MXF62" s="195"/>
      <c r="MXG62" s="195"/>
      <c r="MXH62" s="315"/>
      <c r="MXI62" s="195"/>
      <c r="MXJ62" s="195"/>
      <c r="MXK62" s="195"/>
      <c r="MXL62" s="195"/>
      <c r="MXM62" s="195"/>
      <c r="MXN62" s="195"/>
      <c r="MXO62" s="195"/>
      <c r="MXP62" s="195"/>
      <c r="MXQ62" s="195"/>
      <c r="MXR62" s="195"/>
      <c r="MXS62" s="195"/>
      <c r="MXT62" s="195"/>
      <c r="MXU62" s="195"/>
      <c r="MXV62" s="315"/>
      <c r="MXW62" s="195"/>
      <c r="MXX62" s="195"/>
      <c r="MXY62" s="195"/>
      <c r="MXZ62" s="195"/>
      <c r="MYA62" s="195"/>
      <c r="MYB62" s="195"/>
      <c r="MYC62" s="195"/>
      <c r="MYD62" s="195"/>
      <c r="MYE62" s="195"/>
      <c r="MYF62" s="195"/>
      <c r="MYG62" s="195"/>
      <c r="MYH62" s="195"/>
      <c r="MYI62" s="195"/>
      <c r="MYJ62" s="315"/>
      <c r="MYK62" s="195"/>
      <c r="MYL62" s="195"/>
      <c r="MYM62" s="195"/>
      <c r="MYN62" s="195"/>
      <c r="MYO62" s="195"/>
      <c r="MYP62" s="195"/>
      <c r="MYQ62" s="195"/>
      <c r="MYR62" s="195"/>
      <c r="MYS62" s="195"/>
      <c r="MYT62" s="195"/>
      <c r="MYU62" s="195"/>
      <c r="MYV62" s="195"/>
      <c r="MYW62" s="195"/>
      <c r="MYX62" s="315"/>
      <c r="MYY62" s="195"/>
      <c r="MYZ62" s="195"/>
      <c r="MZA62" s="195"/>
      <c r="MZB62" s="195"/>
      <c r="MZC62" s="195"/>
      <c r="MZD62" s="195"/>
      <c r="MZE62" s="195"/>
      <c r="MZF62" s="195"/>
      <c r="MZG62" s="195"/>
      <c r="MZH62" s="195"/>
      <c r="MZI62" s="195"/>
      <c r="MZJ62" s="195"/>
      <c r="MZK62" s="195"/>
      <c r="MZL62" s="315"/>
      <c r="MZM62" s="195"/>
      <c r="MZN62" s="195"/>
      <c r="MZO62" s="195"/>
      <c r="MZP62" s="195"/>
      <c r="MZQ62" s="195"/>
      <c r="MZR62" s="195"/>
      <c r="MZS62" s="195"/>
      <c r="MZT62" s="195"/>
      <c r="MZU62" s="195"/>
      <c r="MZV62" s="195"/>
      <c r="MZW62" s="195"/>
      <c r="MZX62" s="195"/>
      <c r="MZY62" s="195"/>
      <c r="MZZ62" s="315"/>
      <c r="NAA62" s="195"/>
      <c r="NAB62" s="195"/>
      <c r="NAC62" s="195"/>
      <c r="NAD62" s="195"/>
      <c r="NAE62" s="195"/>
      <c r="NAF62" s="195"/>
      <c r="NAG62" s="195"/>
      <c r="NAH62" s="195"/>
      <c r="NAI62" s="195"/>
      <c r="NAJ62" s="195"/>
      <c r="NAK62" s="195"/>
      <c r="NAL62" s="195"/>
      <c r="NAM62" s="195"/>
      <c r="NAN62" s="315"/>
      <c r="NAO62" s="195"/>
      <c r="NAP62" s="195"/>
      <c r="NAQ62" s="195"/>
      <c r="NAR62" s="195"/>
      <c r="NAS62" s="195"/>
      <c r="NAT62" s="195"/>
      <c r="NAU62" s="195"/>
      <c r="NAV62" s="195"/>
      <c r="NAW62" s="195"/>
      <c r="NAX62" s="195"/>
      <c r="NAY62" s="195"/>
      <c r="NAZ62" s="195"/>
      <c r="NBA62" s="195"/>
      <c r="NBB62" s="315"/>
      <c r="NBC62" s="195"/>
      <c r="NBD62" s="195"/>
      <c r="NBE62" s="195"/>
      <c r="NBF62" s="195"/>
      <c r="NBG62" s="195"/>
      <c r="NBH62" s="195"/>
      <c r="NBI62" s="195"/>
      <c r="NBJ62" s="195"/>
      <c r="NBK62" s="195"/>
      <c r="NBL62" s="195"/>
      <c r="NBM62" s="195"/>
      <c r="NBN62" s="195"/>
      <c r="NBO62" s="195"/>
      <c r="NBP62" s="315"/>
      <c r="NBQ62" s="195"/>
      <c r="NBR62" s="195"/>
      <c r="NBS62" s="195"/>
      <c r="NBT62" s="195"/>
      <c r="NBU62" s="195"/>
      <c r="NBV62" s="195"/>
      <c r="NBW62" s="195"/>
      <c r="NBX62" s="195"/>
      <c r="NBY62" s="195"/>
      <c r="NBZ62" s="195"/>
      <c r="NCA62" s="195"/>
      <c r="NCB62" s="195"/>
      <c r="NCC62" s="195"/>
      <c r="NCD62" s="315"/>
      <c r="NCE62" s="195"/>
      <c r="NCF62" s="195"/>
      <c r="NCG62" s="195"/>
      <c r="NCH62" s="195"/>
      <c r="NCI62" s="195"/>
      <c r="NCJ62" s="195"/>
      <c r="NCK62" s="195"/>
      <c r="NCL62" s="195"/>
      <c r="NCM62" s="195"/>
      <c r="NCN62" s="195"/>
      <c r="NCO62" s="195"/>
      <c r="NCP62" s="195"/>
      <c r="NCQ62" s="195"/>
      <c r="NCR62" s="315"/>
      <c r="NCS62" s="195"/>
      <c r="NCT62" s="195"/>
      <c r="NCU62" s="195"/>
      <c r="NCV62" s="195"/>
      <c r="NCW62" s="195"/>
      <c r="NCX62" s="195"/>
      <c r="NCY62" s="195"/>
      <c r="NCZ62" s="195"/>
      <c r="NDA62" s="195"/>
      <c r="NDB62" s="195"/>
      <c r="NDC62" s="195"/>
      <c r="NDD62" s="195"/>
      <c r="NDE62" s="195"/>
      <c r="NDF62" s="315"/>
      <c r="NDG62" s="195"/>
      <c r="NDH62" s="195"/>
      <c r="NDI62" s="195"/>
      <c r="NDJ62" s="195"/>
      <c r="NDK62" s="195"/>
      <c r="NDL62" s="195"/>
      <c r="NDM62" s="195"/>
      <c r="NDN62" s="195"/>
      <c r="NDO62" s="195"/>
      <c r="NDP62" s="195"/>
      <c r="NDQ62" s="195"/>
      <c r="NDR62" s="195"/>
      <c r="NDS62" s="195"/>
      <c r="NDT62" s="315"/>
      <c r="NDU62" s="195"/>
      <c r="NDV62" s="195"/>
      <c r="NDW62" s="195"/>
      <c r="NDX62" s="195"/>
      <c r="NDY62" s="195"/>
      <c r="NDZ62" s="195"/>
      <c r="NEA62" s="195"/>
      <c r="NEB62" s="195"/>
      <c r="NEC62" s="195"/>
      <c r="NED62" s="195"/>
      <c r="NEE62" s="195"/>
      <c r="NEF62" s="195"/>
      <c r="NEG62" s="195"/>
      <c r="NEH62" s="315"/>
      <c r="NEI62" s="195"/>
      <c r="NEJ62" s="195"/>
      <c r="NEK62" s="195"/>
      <c r="NEL62" s="195"/>
      <c r="NEM62" s="195"/>
      <c r="NEN62" s="195"/>
      <c r="NEO62" s="195"/>
      <c r="NEP62" s="195"/>
      <c r="NEQ62" s="195"/>
      <c r="NER62" s="195"/>
      <c r="NES62" s="195"/>
      <c r="NET62" s="195"/>
      <c r="NEU62" s="195"/>
      <c r="NEV62" s="315"/>
      <c r="NEW62" s="195"/>
      <c r="NEX62" s="195"/>
      <c r="NEY62" s="195"/>
      <c r="NEZ62" s="195"/>
      <c r="NFA62" s="195"/>
      <c r="NFB62" s="195"/>
      <c r="NFC62" s="195"/>
      <c r="NFD62" s="195"/>
      <c r="NFE62" s="195"/>
      <c r="NFF62" s="195"/>
      <c r="NFG62" s="195"/>
      <c r="NFH62" s="195"/>
      <c r="NFI62" s="195"/>
      <c r="NFJ62" s="315"/>
      <c r="NFK62" s="195"/>
      <c r="NFL62" s="195"/>
      <c r="NFM62" s="195"/>
      <c r="NFN62" s="195"/>
      <c r="NFO62" s="195"/>
      <c r="NFP62" s="195"/>
      <c r="NFQ62" s="195"/>
      <c r="NFR62" s="195"/>
      <c r="NFS62" s="195"/>
      <c r="NFT62" s="195"/>
      <c r="NFU62" s="195"/>
      <c r="NFV62" s="195"/>
      <c r="NFW62" s="195"/>
      <c r="NFX62" s="315"/>
      <c r="NFY62" s="195"/>
      <c r="NFZ62" s="195"/>
      <c r="NGA62" s="195"/>
      <c r="NGB62" s="195"/>
      <c r="NGC62" s="195"/>
      <c r="NGD62" s="195"/>
      <c r="NGE62" s="195"/>
      <c r="NGF62" s="195"/>
      <c r="NGG62" s="195"/>
      <c r="NGH62" s="195"/>
      <c r="NGI62" s="195"/>
      <c r="NGJ62" s="195"/>
      <c r="NGK62" s="195"/>
      <c r="NGL62" s="315"/>
      <c r="NGM62" s="195"/>
      <c r="NGN62" s="195"/>
      <c r="NGO62" s="195"/>
      <c r="NGP62" s="195"/>
      <c r="NGQ62" s="195"/>
      <c r="NGR62" s="195"/>
      <c r="NGS62" s="195"/>
      <c r="NGT62" s="195"/>
      <c r="NGU62" s="195"/>
      <c r="NGV62" s="195"/>
      <c r="NGW62" s="195"/>
      <c r="NGX62" s="195"/>
      <c r="NGY62" s="195"/>
      <c r="NGZ62" s="315"/>
      <c r="NHA62" s="195"/>
      <c r="NHB62" s="195"/>
      <c r="NHC62" s="195"/>
      <c r="NHD62" s="195"/>
      <c r="NHE62" s="195"/>
      <c r="NHF62" s="195"/>
      <c r="NHG62" s="195"/>
      <c r="NHH62" s="195"/>
      <c r="NHI62" s="195"/>
      <c r="NHJ62" s="195"/>
      <c r="NHK62" s="195"/>
      <c r="NHL62" s="195"/>
      <c r="NHM62" s="195"/>
      <c r="NHN62" s="315"/>
      <c r="NHO62" s="195"/>
      <c r="NHP62" s="195"/>
      <c r="NHQ62" s="195"/>
      <c r="NHR62" s="195"/>
      <c r="NHS62" s="195"/>
      <c r="NHT62" s="195"/>
      <c r="NHU62" s="195"/>
      <c r="NHV62" s="195"/>
      <c r="NHW62" s="195"/>
      <c r="NHX62" s="195"/>
      <c r="NHY62" s="195"/>
      <c r="NHZ62" s="195"/>
      <c r="NIA62" s="195"/>
      <c r="NIB62" s="315"/>
      <c r="NIC62" s="195"/>
      <c r="NID62" s="195"/>
      <c r="NIE62" s="195"/>
      <c r="NIF62" s="195"/>
      <c r="NIG62" s="195"/>
      <c r="NIH62" s="195"/>
      <c r="NII62" s="195"/>
      <c r="NIJ62" s="195"/>
      <c r="NIK62" s="195"/>
      <c r="NIL62" s="195"/>
      <c r="NIM62" s="195"/>
      <c r="NIN62" s="195"/>
      <c r="NIO62" s="195"/>
      <c r="NIP62" s="315"/>
      <c r="NIQ62" s="195"/>
      <c r="NIR62" s="195"/>
      <c r="NIS62" s="195"/>
      <c r="NIT62" s="195"/>
      <c r="NIU62" s="195"/>
      <c r="NIV62" s="195"/>
      <c r="NIW62" s="195"/>
      <c r="NIX62" s="195"/>
      <c r="NIY62" s="195"/>
      <c r="NIZ62" s="195"/>
      <c r="NJA62" s="195"/>
      <c r="NJB62" s="195"/>
      <c r="NJC62" s="195"/>
      <c r="NJD62" s="315"/>
      <c r="NJE62" s="195"/>
      <c r="NJF62" s="195"/>
      <c r="NJG62" s="195"/>
      <c r="NJH62" s="195"/>
      <c r="NJI62" s="195"/>
      <c r="NJJ62" s="195"/>
      <c r="NJK62" s="195"/>
      <c r="NJL62" s="195"/>
      <c r="NJM62" s="195"/>
      <c r="NJN62" s="195"/>
      <c r="NJO62" s="195"/>
      <c r="NJP62" s="195"/>
      <c r="NJQ62" s="195"/>
      <c r="NJR62" s="315"/>
      <c r="NJS62" s="195"/>
      <c r="NJT62" s="195"/>
      <c r="NJU62" s="195"/>
      <c r="NJV62" s="195"/>
      <c r="NJW62" s="195"/>
      <c r="NJX62" s="195"/>
      <c r="NJY62" s="195"/>
      <c r="NJZ62" s="195"/>
      <c r="NKA62" s="195"/>
      <c r="NKB62" s="195"/>
      <c r="NKC62" s="195"/>
      <c r="NKD62" s="195"/>
      <c r="NKE62" s="195"/>
      <c r="NKF62" s="315"/>
      <c r="NKG62" s="195"/>
      <c r="NKH62" s="195"/>
      <c r="NKI62" s="195"/>
      <c r="NKJ62" s="195"/>
      <c r="NKK62" s="195"/>
      <c r="NKL62" s="195"/>
      <c r="NKM62" s="195"/>
      <c r="NKN62" s="195"/>
      <c r="NKO62" s="195"/>
      <c r="NKP62" s="195"/>
      <c r="NKQ62" s="195"/>
      <c r="NKR62" s="195"/>
      <c r="NKS62" s="195"/>
      <c r="NKT62" s="315"/>
      <c r="NKU62" s="195"/>
      <c r="NKV62" s="195"/>
      <c r="NKW62" s="195"/>
      <c r="NKX62" s="195"/>
      <c r="NKY62" s="195"/>
      <c r="NKZ62" s="195"/>
      <c r="NLA62" s="195"/>
      <c r="NLB62" s="195"/>
      <c r="NLC62" s="195"/>
      <c r="NLD62" s="195"/>
      <c r="NLE62" s="195"/>
      <c r="NLF62" s="195"/>
      <c r="NLG62" s="195"/>
      <c r="NLH62" s="315"/>
      <c r="NLI62" s="195"/>
      <c r="NLJ62" s="195"/>
      <c r="NLK62" s="195"/>
      <c r="NLL62" s="195"/>
      <c r="NLM62" s="195"/>
      <c r="NLN62" s="195"/>
      <c r="NLO62" s="195"/>
      <c r="NLP62" s="195"/>
      <c r="NLQ62" s="195"/>
      <c r="NLR62" s="195"/>
      <c r="NLS62" s="195"/>
      <c r="NLT62" s="195"/>
      <c r="NLU62" s="195"/>
      <c r="NLV62" s="315"/>
      <c r="NLW62" s="195"/>
      <c r="NLX62" s="195"/>
      <c r="NLY62" s="195"/>
      <c r="NLZ62" s="195"/>
      <c r="NMA62" s="195"/>
      <c r="NMB62" s="195"/>
      <c r="NMC62" s="195"/>
      <c r="NMD62" s="195"/>
      <c r="NME62" s="195"/>
      <c r="NMF62" s="195"/>
      <c r="NMG62" s="195"/>
      <c r="NMH62" s="195"/>
      <c r="NMI62" s="195"/>
      <c r="NMJ62" s="315"/>
      <c r="NMK62" s="195"/>
      <c r="NML62" s="195"/>
      <c r="NMM62" s="195"/>
      <c r="NMN62" s="195"/>
      <c r="NMO62" s="195"/>
      <c r="NMP62" s="195"/>
      <c r="NMQ62" s="195"/>
      <c r="NMR62" s="195"/>
      <c r="NMS62" s="195"/>
      <c r="NMT62" s="195"/>
      <c r="NMU62" s="195"/>
      <c r="NMV62" s="195"/>
      <c r="NMW62" s="195"/>
      <c r="NMX62" s="315"/>
      <c r="NMY62" s="195"/>
      <c r="NMZ62" s="195"/>
      <c r="NNA62" s="195"/>
      <c r="NNB62" s="195"/>
      <c r="NNC62" s="195"/>
      <c r="NND62" s="195"/>
      <c r="NNE62" s="195"/>
      <c r="NNF62" s="195"/>
      <c r="NNG62" s="195"/>
      <c r="NNH62" s="195"/>
      <c r="NNI62" s="195"/>
      <c r="NNJ62" s="195"/>
      <c r="NNK62" s="195"/>
      <c r="NNL62" s="315"/>
      <c r="NNM62" s="195"/>
      <c r="NNN62" s="195"/>
      <c r="NNO62" s="195"/>
      <c r="NNP62" s="195"/>
      <c r="NNQ62" s="195"/>
      <c r="NNR62" s="195"/>
      <c r="NNS62" s="195"/>
      <c r="NNT62" s="195"/>
      <c r="NNU62" s="195"/>
      <c r="NNV62" s="195"/>
      <c r="NNW62" s="195"/>
      <c r="NNX62" s="195"/>
      <c r="NNY62" s="195"/>
      <c r="NNZ62" s="315"/>
      <c r="NOA62" s="195"/>
      <c r="NOB62" s="195"/>
      <c r="NOC62" s="195"/>
      <c r="NOD62" s="195"/>
      <c r="NOE62" s="195"/>
      <c r="NOF62" s="195"/>
      <c r="NOG62" s="195"/>
      <c r="NOH62" s="195"/>
      <c r="NOI62" s="195"/>
      <c r="NOJ62" s="195"/>
      <c r="NOK62" s="195"/>
      <c r="NOL62" s="195"/>
      <c r="NOM62" s="195"/>
      <c r="NON62" s="315"/>
      <c r="NOO62" s="195"/>
      <c r="NOP62" s="195"/>
      <c r="NOQ62" s="195"/>
      <c r="NOR62" s="195"/>
      <c r="NOS62" s="195"/>
      <c r="NOT62" s="195"/>
      <c r="NOU62" s="195"/>
      <c r="NOV62" s="195"/>
      <c r="NOW62" s="195"/>
      <c r="NOX62" s="195"/>
      <c r="NOY62" s="195"/>
      <c r="NOZ62" s="195"/>
      <c r="NPA62" s="195"/>
      <c r="NPB62" s="315"/>
      <c r="NPC62" s="195"/>
      <c r="NPD62" s="195"/>
      <c r="NPE62" s="195"/>
      <c r="NPF62" s="195"/>
      <c r="NPG62" s="195"/>
      <c r="NPH62" s="195"/>
      <c r="NPI62" s="195"/>
      <c r="NPJ62" s="195"/>
      <c r="NPK62" s="195"/>
      <c r="NPL62" s="195"/>
      <c r="NPM62" s="195"/>
      <c r="NPN62" s="195"/>
      <c r="NPO62" s="195"/>
      <c r="NPP62" s="315"/>
      <c r="NPQ62" s="195"/>
      <c r="NPR62" s="195"/>
      <c r="NPS62" s="195"/>
      <c r="NPT62" s="195"/>
      <c r="NPU62" s="195"/>
      <c r="NPV62" s="195"/>
      <c r="NPW62" s="195"/>
      <c r="NPX62" s="195"/>
      <c r="NPY62" s="195"/>
      <c r="NPZ62" s="195"/>
      <c r="NQA62" s="195"/>
      <c r="NQB62" s="195"/>
      <c r="NQC62" s="195"/>
      <c r="NQD62" s="315"/>
      <c r="NQE62" s="195"/>
      <c r="NQF62" s="195"/>
      <c r="NQG62" s="195"/>
      <c r="NQH62" s="195"/>
      <c r="NQI62" s="195"/>
      <c r="NQJ62" s="195"/>
      <c r="NQK62" s="195"/>
      <c r="NQL62" s="195"/>
      <c r="NQM62" s="195"/>
      <c r="NQN62" s="195"/>
      <c r="NQO62" s="195"/>
      <c r="NQP62" s="195"/>
      <c r="NQQ62" s="195"/>
      <c r="NQR62" s="315"/>
      <c r="NQS62" s="195"/>
      <c r="NQT62" s="195"/>
      <c r="NQU62" s="195"/>
      <c r="NQV62" s="195"/>
      <c r="NQW62" s="195"/>
      <c r="NQX62" s="195"/>
      <c r="NQY62" s="195"/>
      <c r="NQZ62" s="195"/>
      <c r="NRA62" s="195"/>
      <c r="NRB62" s="195"/>
      <c r="NRC62" s="195"/>
      <c r="NRD62" s="195"/>
      <c r="NRE62" s="195"/>
      <c r="NRF62" s="315"/>
      <c r="NRG62" s="195"/>
      <c r="NRH62" s="195"/>
      <c r="NRI62" s="195"/>
      <c r="NRJ62" s="195"/>
      <c r="NRK62" s="195"/>
      <c r="NRL62" s="195"/>
      <c r="NRM62" s="195"/>
      <c r="NRN62" s="195"/>
      <c r="NRO62" s="195"/>
      <c r="NRP62" s="195"/>
      <c r="NRQ62" s="195"/>
      <c r="NRR62" s="195"/>
      <c r="NRS62" s="195"/>
      <c r="NRT62" s="315"/>
      <c r="NRU62" s="195"/>
      <c r="NRV62" s="195"/>
      <c r="NRW62" s="195"/>
      <c r="NRX62" s="195"/>
      <c r="NRY62" s="195"/>
      <c r="NRZ62" s="195"/>
      <c r="NSA62" s="195"/>
      <c r="NSB62" s="195"/>
      <c r="NSC62" s="195"/>
      <c r="NSD62" s="195"/>
      <c r="NSE62" s="195"/>
      <c r="NSF62" s="195"/>
      <c r="NSG62" s="195"/>
      <c r="NSH62" s="315"/>
      <c r="NSI62" s="195"/>
      <c r="NSJ62" s="195"/>
      <c r="NSK62" s="195"/>
      <c r="NSL62" s="195"/>
      <c r="NSM62" s="195"/>
      <c r="NSN62" s="195"/>
      <c r="NSO62" s="195"/>
      <c r="NSP62" s="195"/>
      <c r="NSQ62" s="195"/>
      <c r="NSR62" s="195"/>
      <c r="NSS62" s="195"/>
      <c r="NST62" s="195"/>
      <c r="NSU62" s="195"/>
      <c r="NSV62" s="315"/>
      <c r="NSW62" s="195"/>
      <c r="NSX62" s="195"/>
      <c r="NSY62" s="195"/>
      <c r="NSZ62" s="195"/>
      <c r="NTA62" s="195"/>
      <c r="NTB62" s="195"/>
      <c r="NTC62" s="195"/>
      <c r="NTD62" s="195"/>
      <c r="NTE62" s="195"/>
      <c r="NTF62" s="195"/>
      <c r="NTG62" s="195"/>
      <c r="NTH62" s="195"/>
      <c r="NTI62" s="195"/>
      <c r="NTJ62" s="315"/>
      <c r="NTK62" s="195"/>
      <c r="NTL62" s="195"/>
      <c r="NTM62" s="195"/>
      <c r="NTN62" s="195"/>
      <c r="NTO62" s="195"/>
      <c r="NTP62" s="195"/>
      <c r="NTQ62" s="195"/>
      <c r="NTR62" s="195"/>
      <c r="NTS62" s="195"/>
      <c r="NTT62" s="195"/>
      <c r="NTU62" s="195"/>
      <c r="NTV62" s="195"/>
      <c r="NTW62" s="195"/>
      <c r="NTX62" s="315"/>
      <c r="NTY62" s="195"/>
      <c r="NTZ62" s="195"/>
      <c r="NUA62" s="195"/>
      <c r="NUB62" s="195"/>
      <c r="NUC62" s="195"/>
      <c r="NUD62" s="195"/>
      <c r="NUE62" s="195"/>
      <c r="NUF62" s="195"/>
      <c r="NUG62" s="195"/>
      <c r="NUH62" s="195"/>
      <c r="NUI62" s="195"/>
      <c r="NUJ62" s="195"/>
      <c r="NUK62" s="195"/>
      <c r="NUL62" s="315"/>
      <c r="NUM62" s="195"/>
      <c r="NUN62" s="195"/>
      <c r="NUO62" s="195"/>
      <c r="NUP62" s="195"/>
      <c r="NUQ62" s="195"/>
      <c r="NUR62" s="195"/>
      <c r="NUS62" s="195"/>
      <c r="NUT62" s="195"/>
      <c r="NUU62" s="195"/>
      <c r="NUV62" s="195"/>
      <c r="NUW62" s="195"/>
      <c r="NUX62" s="195"/>
      <c r="NUY62" s="195"/>
      <c r="NUZ62" s="315"/>
      <c r="NVA62" s="195"/>
      <c r="NVB62" s="195"/>
      <c r="NVC62" s="195"/>
      <c r="NVD62" s="195"/>
      <c r="NVE62" s="195"/>
      <c r="NVF62" s="195"/>
      <c r="NVG62" s="195"/>
      <c r="NVH62" s="195"/>
      <c r="NVI62" s="195"/>
      <c r="NVJ62" s="195"/>
      <c r="NVK62" s="195"/>
      <c r="NVL62" s="195"/>
      <c r="NVM62" s="195"/>
      <c r="NVN62" s="315"/>
      <c r="NVO62" s="195"/>
      <c r="NVP62" s="195"/>
      <c r="NVQ62" s="195"/>
      <c r="NVR62" s="195"/>
      <c r="NVS62" s="195"/>
      <c r="NVT62" s="195"/>
      <c r="NVU62" s="195"/>
      <c r="NVV62" s="195"/>
      <c r="NVW62" s="195"/>
      <c r="NVX62" s="195"/>
      <c r="NVY62" s="195"/>
      <c r="NVZ62" s="195"/>
      <c r="NWA62" s="195"/>
      <c r="NWB62" s="315"/>
      <c r="NWC62" s="195"/>
      <c r="NWD62" s="195"/>
      <c r="NWE62" s="195"/>
      <c r="NWF62" s="195"/>
      <c r="NWG62" s="195"/>
      <c r="NWH62" s="195"/>
      <c r="NWI62" s="195"/>
      <c r="NWJ62" s="195"/>
      <c r="NWK62" s="195"/>
      <c r="NWL62" s="195"/>
      <c r="NWM62" s="195"/>
      <c r="NWN62" s="195"/>
      <c r="NWO62" s="195"/>
      <c r="NWP62" s="315"/>
      <c r="NWQ62" s="195"/>
      <c r="NWR62" s="195"/>
      <c r="NWS62" s="195"/>
      <c r="NWT62" s="195"/>
      <c r="NWU62" s="195"/>
      <c r="NWV62" s="195"/>
      <c r="NWW62" s="195"/>
      <c r="NWX62" s="195"/>
      <c r="NWY62" s="195"/>
      <c r="NWZ62" s="195"/>
      <c r="NXA62" s="195"/>
      <c r="NXB62" s="195"/>
      <c r="NXC62" s="195"/>
      <c r="NXD62" s="315"/>
      <c r="NXE62" s="195"/>
      <c r="NXF62" s="195"/>
      <c r="NXG62" s="195"/>
      <c r="NXH62" s="195"/>
      <c r="NXI62" s="195"/>
      <c r="NXJ62" s="195"/>
      <c r="NXK62" s="195"/>
      <c r="NXL62" s="195"/>
      <c r="NXM62" s="195"/>
      <c r="NXN62" s="195"/>
      <c r="NXO62" s="195"/>
      <c r="NXP62" s="195"/>
      <c r="NXQ62" s="195"/>
      <c r="NXR62" s="315"/>
      <c r="NXS62" s="195"/>
      <c r="NXT62" s="195"/>
      <c r="NXU62" s="195"/>
      <c r="NXV62" s="195"/>
      <c r="NXW62" s="195"/>
      <c r="NXX62" s="195"/>
      <c r="NXY62" s="195"/>
      <c r="NXZ62" s="195"/>
      <c r="NYA62" s="195"/>
      <c r="NYB62" s="195"/>
      <c r="NYC62" s="195"/>
      <c r="NYD62" s="195"/>
      <c r="NYE62" s="195"/>
      <c r="NYF62" s="315"/>
      <c r="NYG62" s="195"/>
      <c r="NYH62" s="195"/>
      <c r="NYI62" s="195"/>
      <c r="NYJ62" s="195"/>
      <c r="NYK62" s="195"/>
      <c r="NYL62" s="195"/>
      <c r="NYM62" s="195"/>
      <c r="NYN62" s="195"/>
      <c r="NYO62" s="195"/>
      <c r="NYP62" s="195"/>
      <c r="NYQ62" s="195"/>
      <c r="NYR62" s="195"/>
      <c r="NYS62" s="195"/>
      <c r="NYT62" s="315"/>
      <c r="NYU62" s="195"/>
      <c r="NYV62" s="195"/>
      <c r="NYW62" s="195"/>
      <c r="NYX62" s="195"/>
      <c r="NYY62" s="195"/>
      <c r="NYZ62" s="195"/>
      <c r="NZA62" s="195"/>
      <c r="NZB62" s="195"/>
      <c r="NZC62" s="195"/>
      <c r="NZD62" s="195"/>
      <c r="NZE62" s="195"/>
      <c r="NZF62" s="195"/>
      <c r="NZG62" s="195"/>
      <c r="NZH62" s="315"/>
      <c r="NZI62" s="195"/>
      <c r="NZJ62" s="195"/>
      <c r="NZK62" s="195"/>
      <c r="NZL62" s="195"/>
      <c r="NZM62" s="195"/>
      <c r="NZN62" s="195"/>
      <c r="NZO62" s="195"/>
      <c r="NZP62" s="195"/>
      <c r="NZQ62" s="195"/>
      <c r="NZR62" s="195"/>
      <c r="NZS62" s="195"/>
      <c r="NZT62" s="195"/>
      <c r="NZU62" s="195"/>
      <c r="NZV62" s="315"/>
      <c r="NZW62" s="195"/>
      <c r="NZX62" s="195"/>
      <c r="NZY62" s="195"/>
      <c r="NZZ62" s="195"/>
      <c r="OAA62" s="195"/>
      <c r="OAB62" s="195"/>
      <c r="OAC62" s="195"/>
      <c r="OAD62" s="195"/>
      <c r="OAE62" s="195"/>
      <c r="OAF62" s="195"/>
      <c r="OAG62" s="195"/>
      <c r="OAH62" s="195"/>
      <c r="OAI62" s="195"/>
      <c r="OAJ62" s="315"/>
      <c r="OAK62" s="195"/>
      <c r="OAL62" s="195"/>
      <c r="OAM62" s="195"/>
      <c r="OAN62" s="195"/>
      <c r="OAO62" s="195"/>
      <c r="OAP62" s="195"/>
      <c r="OAQ62" s="195"/>
      <c r="OAR62" s="195"/>
      <c r="OAS62" s="195"/>
      <c r="OAT62" s="195"/>
      <c r="OAU62" s="195"/>
      <c r="OAV62" s="195"/>
      <c r="OAW62" s="195"/>
      <c r="OAX62" s="315"/>
      <c r="OAY62" s="195"/>
      <c r="OAZ62" s="195"/>
      <c r="OBA62" s="195"/>
      <c r="OBB62" s="195"/>
      <c r="OBC62" s="195"/>
      <c r="OBD62" s="195"/>
      <c r="OBE62" s="195"/>
      <c r="OBF62" s="195"/>
      <c r="OBG62" s="195"/>
      <c r="OBH62" s="195"/>
      <c r="OBI62" s="195"/>
      <c r="OBJ62" s="195"/>
      <c r="OBK62" s="195"/>
      <c r="OBL62" s="315"/>
      <c r="OBM62" s="195"/>
      <c r="OBN62" s="195"/>
      <c r="OBO62" s="195"/>
      <c r="OBP62" s="195"/>
      <c r="OBQ62" s="195"/>
      <c r="OBR62" s="195"/>
      <c r="OBS62" s="195"/>
      <c r="OBT62" s="195"/>
      <c r="OBU62" s="195"/>
      <c r="OBV62" s="195"/>
      <c r="OBW62" s="195"/>
      <c r="OBX62" s="195"/>
      <c r="OBY62" s="195"/>
      <c r="OBZ62" s="315"/>
      <c r="OCA62" s="195"/>
      <c r="OCB62" s="195"/>
      <c r="OCC62" s="195"/>
      <c r="OCD62" s="195"/>
      <c r="OCE62" s="195"/>
      <c r="OCF62" s="195"/>
      <c r="OCG62" s="195"/>
      <c r="OCH62" s="195"/>
      <c r="OCI62" s="195"/>
      <c r="OCJ62" s="195"/>
      <c r="OCK62" s="195"/>
      <c r="OCL62" s="195"/>
      <c r="OCM62" s="195"/>
      <c r="OCN62" s="315"/>
      <c r="OCO62" s="195"/>
      <c r="OCP62" s="195"/>
      <c r="OCQ62" s="195"/>
      <c r="OCR62" s="195"/>
      <c r="OCS62" s="195"/>
      <c r="OCT62" s="195"/>
      <c r="OCU62" s="195"/>
      <c r="OCV62" s="195"/>
      <c r="OCW62" s="195"/>
      <c r="OCX62" s="195"/>
      <c r="OCY62" s="195"/>
      <c r="OCZ62" s="195"/>
      <c r="ODA62" s="195"/>
      <c r="ODB62" s="315"/>
      <c r="ODC62" s="195"/>
      <c r="ODD62" s="195"/>
      <c r="ODE62" s="195"/>
      <c r="ODF62" s="195"/>
      <c r="ODG62" s="195"/>
      <c r="ODH62" s="195"/>
      <c r="ODI62" s="195"/>
      <c r="ODJ62" s="195"/>
      <c r="ODK62" s="195"/>
      <c r="ODL62" s="195"/>
      <c r="ODM62" s="195"/>
      <c r="ODN62" s="195"/>
      <c r="ODO62" s="195"/>
      <c r="ODP62" s="315"/>
      <c r="ODQ62" s="195"/>
      <c r="ODR62" s="195"/>
      <c r="ODS62" s="195"/>
      <c r="ODT62" s="195"/>
      <c r="ODU62" s="195"/>
      <c r="ODV62" s="195"/>
      <c r="ODW62" s="195"/>
      <c r="ODX62" s="195"/>
      <c r="ODY62" s="195"/>
      <c r="ODZ62" s="195"/>
      <c r="OEA62" s="195"/>
      <c r="OEB62" s="195"/>
      <c r="OEC62" s="195"/>
      <c r="OED62" s="315"/>
      <c r="OEE62" s="195"/>
      <c r="OEF62" s="195"/>
      <c r="OEG62" s="195"/>
      <c r="OEH62" s="195"/>
      <c r="OEI62" s="195"/>
      <c r="OEJ62" s="195"/>
      <c r="OEK62" s="195"/>
      <c r="OEL62" s="195"/>
      <c r="OEM62" s="195"/>
      <c r="OEN62" s="195"/>
      <c r="OEO62" s="195"/>
      <c r="OEP62" s="195"/>
      <c r="OEQ62" s="195"/>
      <c r="OER62" s="315"/>
      <c r="OES62" s="195"/>
      <c r="OET62" s="195"/>
      <c r="OEU62" s="195"/>
      <c r="OEV62" s="195"/>
      <c r="OEW62" s="195"/>
      <c r="OEX62" s="195"/>
      <c r="OEY62" s="195"/>
      <c r="OEZ62" s="195"/>
      <c r="OFA62" s="195"/>
      <c r="OFB62" s="195"/>
      <c r="OFC62" s="195"/>
      <c r="OFD62" s="195"/>
      <c r="OFE62" s="195"/>
      <c r="OFF62" s="315"/>
      <c r="OFG62" s="195"/>
      <c r="OFH62" s="195"/>
      <c r="OFI62" s="195"/>
      <c r="OFJ62" s="195"/>
      <c r="OFK62" s="195"/>
      <c r="OFL62" s="195"/>
      <c r="OFM62" s="195"/>
      <c r="OFN62" s="195"/>
      <c r="OFO62" s="195"/>
      <c r="OFP62" s="195"/>
      <c r="OFQ62" s="195"/>
      <c r="OFR62" s="195"/>
      <c r="OFS62" s="195"/>
      <c r="OFT62" s="315"/>
      <c r="OFU62" s="195"/>
      <c r="OFV62" s="195"/>
      <c r="OFW62" s="195"/>
      <c r="OFX62" s="195"/>
      <c r="OFY62" s="195"/>
      <c r="OFZ62" s="195"/>
      <c r="OGA62" s="195"/>
      <c r="OGB62" s="195"/>
      <c r="OGC62" s="195"/>
      <c r="OGD62" s="195"/>
      <c r="OGE62" s="195"/>
      <c r="OGF62" s="195"/>
      <c r="OGG62" s="195"/>
      <c r="OGH62" s="315"/>
      <c r="OGI62" s="195"/>
      <c r="OGJ62" s="195"/>
      <c r="OGK62" s="195"/>
      <c r="OGL62" s="195"/>
      <c r="OGM62" s="195"/>
      <c r="OGN62" s="195"/>
      <c r="OGO62" s="195"/>
      <c r="OGP62" s="195"/>
      <c r="OGQ62" s="195"/>
      <c r="OGR62" s="195"/>
      <c r="OGS62" s="195"/>
      <c r="OGT62" s="195"/>
      <c r="OGU62" s="195"/>
      <c r="OGV62" s="315"/>
      <c r="OGW62" s="195"/>
      <c r="OGX62" s="195"/>
      <c r="OGY62" s="195"/>
      <c r="OGZ62" s="195"/>
      <c r="OHA62" s="195"/>
      <c r="OHB62" s="195"/>
      <c r="OHC62" s="195"/>
      <c r="OHD62" s="195"/>
      <c r="OHE62" s="195"/>
      <c r="OHF62" s="195"/>
      <c r="OHG62" s="195"/>
      <c r="OHH62" s="195"/>
      <c r="OHI62" s="195"/>
      <c r="OHJ62" s="315"/>
      <c r="OHK62" s="195"/>
      <c r="OHL62" s="195"/>
      <c r="OHM62" s="195"/>
      <c r="OHN62" s="195"/>
      <c r="OHO62" s="195"/>
      <c r="OHP62" s="195"/>
      <c r="OHQ62" s="195"/>
      <c r="OHR62" s="195"/>
      <c r="OHS62" s="195"/>
      <c r="OHT62" s="195"/>
      <c r="OHU62" s="195"/>
      <c r="OHV62" s="195"/>
      <c r="OHW62" s="195"/>
      <c r="OHX62" s="315"/>
      <c r="OHY62" s="195"/>
      <c r="OHZ62" s="195"/>
      <c r="OIA62" s="195"/>
      <c r="OIB62" s="195"/>
      <c r="OIC62" s="195"/>
      <c r="OID62" s="195"/>
      <c r="OIE62" s="195"/>
      <c r="OIF62" s="195"/>
      <c r="OIG62" s="195"/>
      <c r="OIH62" s="195"/>
      <c r="OII62" s="195"/>
      <c r="OIJ62" s="195"/>
      <c r="OIK62" s="195"/>
      <c r="OIL62" s="315"/>
      <c r="OIM62" s="195"/>
      <c r="OIN62" s="195"/>
      <c r="OIO62" s="195"/>
      <c r="OIP62" s="195"/>
      <c r="OIQ62" s="195"/>
      <c r="OIR62" s="195"/>
      <c r="OIS62" s="195"/>
      <c r="OIT62" s="195"/>
      <c r="OIU62" s="195"/>
      <c r="OIV62" s="195"/>
      <c r="OIW62" s="195"/>
      <c r="OIX62" s="195"/>
      <c r="OIY62" s="195"/>
      <c r="OIZ62" s="315"/>
      <c r="OJA62" s="195"/>
      <c r="OJB62" s="195"/>
      <c r="OJC62" s="195"/>
      <c r="OJD62" s="195"/>
      <c r="OJE62" s="195"/>
      <c r="OJF62" s="195"/>
      <c r="OJG62" s="195"/>
      <c r="OJH62" s="195"/>
      <c r="OJI62" s="195"/>
      <c r="OJJ62" s="195"/>
      <c r="OJK62" s="195"/>
      <c r="OJL62" s="195"/>
      <c r="OJM62" s="195"/>
      <c r="OJN62" s="315"/>
      <c r="OJO62" s="195"/>
      <c r="OJP62" s="195"/>
      <c r="OJQ62" s="195"/>
      <c r="OJR62" s="195"/>
      <c r="OJS62" s="195"/>
      <c r="OJT62" s="195"/>
      <c r="OJU62" s="195"/>
      <c r="OJV62" s="195"/>
      <c r="OJW62" s="195"/>
      <c r="OJX62" s="195"/>
      <c r="OJY62" s="195"/>
      <c r="OJZ62" s="195"/>
      <c r="OKA62" s="195"/>
      <c r="OKB62" s="315"/>
      <c r="OKC62" s="195"/>
      <c r="OKD62" s="195"/>
      <c r="OKE62" s="195"/>
      <c r="OKF62" s="195"/>
      <c r="OKG62" s="195"/>
      <c r="OKH62" s="195"/>
      <c r="OKI62" s="195"/>
      <c r="OKJ62" s="195"/>
      <c r="OKK62" s="195"/>
      <c r="OKL62" s="195"/>
      <c r="OKM62" s="195"/>
      <c r="OKN62" s="195"/>
      <c r="OKO62" s="195"/>
      <c r="OKP62" s="315"/>
      <c r="OKQ62" s="195"/>
      <c r="OKR62" s="195"/>
      <c r="OKS62" s="195"/>
      <c r="OKT62" s="195"/>
      <c r="OKU62" s="195"/>
      <c r="OKV62" s="195"/>
      <c r="OKW62" s="195"/>
      <c r="OKX62" s="195"/>
      <c r="OKY62" s="195"/>
      <c r="OKZ62" s="195"/>
      <c r="OLA62" s="195"/>
      <c r="OLB62" s="195"/>
      <c r="OLC62" s="195"/>
      <c r="OLD62" s="315"/>
      <c r="OLE62" s="195"/>
      <c r="OLF62" s="195"/>
      <c r="OLG62" s="195"/>
      <c r="OLH62" s="195"/>
      <c r="OLI62" s="195"/>
      <c r="OLJ62" s="195"/>
      <c r="OLK62" s="195"/>
      <c r="OLL62" s="195"/>
      <c r="OLM62" s="195"/>
      <c r="OLN62" s="195"/>
      <c r="OLO62" s="195"/>
      <c r="OLP62" s="195"/>
      <c r="OLQ62" s="195"/>
      <c r="OLR62" s="315"/>
      <c r="OLS62" s="195"/>
      <c r="OLT62" s="195"/>
      <c r="OLU62" s="195"/>
      <c r="OLV62" s="195"/>
      <c r="OLW62" s="195"/>
      <c r="OLX62" s="195"/>
      <c r="OLY62" s="195"/>
      <c r="OLZ62" s="195"/>
      <c r="OMA62" s="195"/>
      <c r="OMB62" s="195"/>
      <c r="OMC62" s="195"/>
      <c r="OMD62" s="195"/>
      <c r="OME62" s="195"/>
      <c r="OMF62" s="315"/>
      <c r="OMG62" s="195"/>
      <c r="OMH62" s="195"/>
      <c r="OMI62" s="195"/>
      <c r="OMJ62" s="195"/>
      <c r="OMK62" s="195"/>
      <c r="OML62" s="195"/>
      <c r="OMM62" s="195"/>
      <c r="OMN62" s="195"/>
      <c r="OMO62" s="195"/>
      <c r="OMP62" s="195"/>
      <c r="OMQ62" s="195"/>
      <c r="OMR62" s="195"/>
      <c r="OMS62" s="195"/>
      <c r="OMT62" s="315"/>
      <c r="OMU62" s="195"/>
      <c r="OMV62" s="195"/>
      <c r="OMW62" s="195"/>
      <c r="OMX62" s="195"/>
      <c r="OMY62" s="195"/>
      <c r="OMZ62" s="195"/>
      <c r="ONA62" s="195"/>
      <c r="ONB62" s="195"/>
      <c r="ONC62" s="195"/>
      <c r="OND62" s="195"/>
      <c r="ONE62" s="195"/>
      <c r="ONF62" s="195"/>
      <c r="ONG62" s="195"/>
      <c r="ONH62" s="315"/>
      <c r="ONI62" s="195"/>
      <c r="ONJ62" s="195"/>
      <c r="ONK62" s="195"/>
      <c r="ONL62" s="195"/>
      <c r="ONM62" s="195"/>
      <c r="ONN62" s="195"/>
      <c r="ONO62" s="195"/>
      <c r="ONP62" s="195"/>
      <c r="ONQ62" s="195"/>
      <c r="ONR62" s="195"/>
      <c r="ONS62" s="195"/>
      <c r="ONT62" s="195"/>
      <c r="ONU62" s="195"/>
      <c r="ONV62" s="315"/>
      <c r="ONW62" s="195"/>
      <c r="ONX62" s="195"/>
      <c r="ONY62" s="195"/>
      <c r="ONZ62" s="195"/>
      <c r="OOA62" s="195"/>
      <c r="OOB62" s="195"/>
      <c r="OOC62" s="195"/>
      <c r="OOD62" s="195"/>
      <c r="OOE62" s="195"/>
      <c r="OOF62" s="195"/>
      <c r="OOG62" s="195"/>
      <c r="OOH62" s="195"/>
      <c r="OOI62" s="195"/>
      <c r="OOJ62" s="315"/>
      <c r="OOK62" s="195"/>
      <c r="OOL62" s="195"/>
      <c r="OOM62" s="195"/>
      <c r="OON62" s="195"/>
      <c r="OOO62" s="195"/>
      <c r="OOP62" s="195"/>
      <c r="OOQ62" s="195"/>
      <c r="OOR62" s="195"/>
      <c r="OOS62" s="195"/>
      <c r="OOT62" s="195"/>
      <c r="OOU62" s="195"/>
      <c r="OOV62" s="195"/>
      <c r="OOW62" s="195"/>
      <c r="OOX62" s="315"/>
      <c r="OOY62" s="195"/>
      <c r="OOZ62" s="195"/>
      <c r="OPA62" s="195"/>
      <c r="OPB62" s="195"/>
      <c r="OPC62" s="195"/>
      <c r="OPD62" s="195"/>
      <c r="OPE62" s="195"/>
      <c r="OPF62" s="195"/>
      <c r="OPG62" s="195"/>
      <c r="OPH62" s="195"/>
      <c r="OPI62" s="195"/>
      <c r="OPJ62" s="195"/>
      <c r="OPK62" s="195"/>
      <c r="OPL62" s="315"/>
      <c r="OPM62" s="195"/>
      <c r="OPN62" s="195"/>
      <c r="OPO62" s="195"/>
      <c r="OPP62" s="195"/>
      <c r="OPQ62" s="195"/>
      <c r="OPR62" s="195"/>
      <c r="OPS62" s="195"/>
      <c r="OPT62" s="195"/>
      <c r="OPU62" s="195"/>
      <c r="OPV62" s="195"/>
      <c r="OPW62" s="195"/>
      <c r="OPX62" s="195"/>
      <c r="OPY62" s="195"/>
      <c r="OPZ62" s="315"/>
      <c r="OQA62" s="195"/>
      <c r="OQB62" s="195"/>
      <c r="OQC62" s="195"/>
      <c r="OQD62" s="195"/>
      <c r="OQE62" s="195"/>
      <c r="OQF62" s="195"/>
      <c r="OQG62" s="195"/>
      <c r="OQH62" s="195"/>
      <c r="OQI62" s="195"/>
      <c r="OQJ62" s="195"/>
      <c r="OQK62" s="195"/>
      <c r="OQL62" s="195"/>
      <c r="OQM62" s="195"/>
      <c r="OQN62" s="315"/>
      <c r="OQO62" s="195"/>
      <c r="OQP62" s="195"/>
      <c r="OQQ62" s="195"/>
      <c r="OQR62" s="195"/>
      <c r="OQS62" s="195"/>
      <c r="OQT62" s="195"/>
      <c r="OQU62" s="195"/>
      <c r="OQV62" s="195"/>
      <c r="OQW62" s="195"/>
      <c r="OQX62" s="195"/>
      <c r="OQY62" s="195"/>
      <c r="OQZ62" s="195"/>
      <c r="ORA62" s="195"/>
      <c r="ORB62" s="315"/>
      <c r="ORC62" s="195"/>
      <c r="ORD62" s="195"/>
      <c r="ORE62" s="195"/>
      <c r="ORF62" s="195"/>
      <c r="ORG62" s="195"/>
      <c r="ORH62" s="195"/>
      <c r="ORI62" s="195"/>
      <c r="ORJ62" s="195"/>
      <c r="ORK62" s="195"/>
      <c r="ORL62" s="195"/>
      <c r="ORM62" s="195"/>
      <c r="ORN62" s="195"/>
      <c r="ORO62" s="195"/>
      <c r="ORP62" s="315"/>
      <c r="ORQ62" s="195"/>
      <c r="ORR62" s="195"/>
      <c r="ORS62" s="195"/>
      <c r="ORT62" s="195"/>
      <c r="ORU62" s="195"/>
      <c r="ORV62" s="195"/>
      <c r="ORW62" s="195"/>
      <c r="ORX62" s="195"/>
      <c r="ORY62" s="195"/>
      <c r="ORZ62" s="195"/>
      <c r="OSA62" s="195"/>
      <c r="OSB62" s="195"/>
      <c r="OSC62" s="195"/>
      <c r="OSD62" s="315"/>
      <c r="OSE62" s="195"/>
      <c r="OSF62" s="195"/>
      <c r="OSG62" s="195"/>
      <c r="OSH62" s="195"/>
      <c r="OSI62" s="195"/>
      <c r="OSJ62" s="195"/>
      <c r="OSK62" s="195"/>
      <c r="OSL62" s="195"/>
      <c r="OSM62" s="195"/>
      <c r="OSN62" s="195"/>
      <c r="OSO62" s="195"/>
      <c r="OSP62" s="195"/>
      <c r="OSQ62" s="195"/>
      <c r="OSR62" s="315"/>
      <c r="OSS62" s="195"/>
      <c r="OST62" s="195"/>
      <c r="OSU62" s="195"/>
      <c r="OSV62" s="195"/>
      <c r="OSW62" s="195"/>
      <c r="OSX62" s="195"/>
      <c r="OSY62" s="195"/>
      <c r="OSZ62" s="195"/>
      <c r="OTA62" s="195"/>
      <c r="OTB62" s="195"/>
      <c r="OTC62" s="195"/>
      <c r="OTD62" s="195"/>
      <c r="OTE62" s="195"/>
      <c r="OTF62" s="315"/>
      <c r="OTG62" s="195"/>
      <c r="OTH62" s="195"/>
      <c r="OTI62" s="195"/>
      <c r="OTJ62" s="195"/>
      <c r="OTK62" s="195"/>
      <c r="OTL62" s="195"/>
      <c r="OTM62" s="195"/>
      <c r="OTN62" s="195"/>
      <c r="OTO62" s="195"/>
      <c r="OTP62" s="195"/>
      <c r="OTQ62" s="195"/>
      <c r="OTR62" s="195"/>
      <c r="OTS62" s="195"/>
      <c r="OTT62" s="315"/>
      <c r="OTU62" s="195"/>
      <c r="OTV62" s="195"/>
      <c r="OTW62" s="195"/>
      <c r="OTX62" s="195"/>
      <c r="OTY62" s="195"/>
      <c r="OTZ62" s="195"/>
      <c r="OUA62" s="195"/>
      <c r="OUB62" s="195"/>
      <c r="OUC62" s="195"/>
      <c r="OUD62" s="195"/>
      <c r="OUE62" s="195"/>
      <c r="OUF62" s="195"/>
      <c r="OUG62" s="195"/>
      <c r="OUH62" s="315"/>
      <c r="OUI62" s="195"/>
      <c r="OUJ62" s="195"/>
      <c r="OUK62" s="195"/>
      <c r="OUL62" s="195"/>
      <c r="OUM62" s="195"/>
      <c r="OUN62" s="195"/>
      <c r="OUO62" s="195"/>
      <c r="OUP62" s="195"/>
      <c r="OUQ62" s="195"/>
      <c r="OUR62" s="195"/>
      <c r="OUS62" s="195"/>
      <c r="OUT62" s="195"/>
      <c r="OUU62" s="195"/>
      <c r="OUV62" s="315"/>
      <c r="OUW62" s="195"/>
      <c r="OUX62" s="195"/>
      <c r="OUY62" s="195"/>
      <c r="OUZ62" s="195"/>
      <c r="OVA62" s="195"/>
      <c r="OVB62" s="195"/>
      <c r="OVC62" s="195"/>
      <c r="OVD62" s="195"/>
      <c r="OVE62" s="195"/>
      <c r="OVF62" s="195"/>
      <c r="OVG62" s="195"/>
      <c r="OVH62" s="195"/>
      <c r="OVI62" s="195"/>
      <c r="OVJ62" s="315"/>
      <c r="OVK62" s="195"/>
      <c r="OVL62" s="195"/>
      <c r="OVM62" s="195"/>
      <c r="OVN62" s="195"/>
      <c r="OVO62" s="195"/>
      <c r="OVP62" s="195"/>
      <c r="OVQ62" s="195"/>
      <c r="OVR62" s="195"/>
      <c r="OVS62" s="195"/>
      <c r="OVT62" s="195"/>
      <c r="OVU62" s="195"/>
      <c r="OVV62" s="195"/>
      <c r="OVW62" s="195"/>
      <c r="OVX62" s="315"/>
      <c r="OVY62" s="195"/>
      <c r="OVZ62" s="195"/>
      <c r="OWA62" s="195"/>
      <c r="OWB62" s="195"/>
      <c r="OWC62" s="195"/>
      <c r="OWD62" s="195"/>
      <c r="OWE62" s="195"/>
      <c r="OWF62" s="195"/>
      <c r="OWG62" s="195"/>
      <c r="OWH62" s="195"/>
      <c r="OWI62" s="195"/>
      <c r="OWJ62" s="195"/>
      <c r="OWK62" s="195"/>
      <c r="OWL62" s="315"/>
      <c r="OWM62" s="195"/>
      <c r="OWN62" s="195"/>
      <c r="OWO62" s="195"/>
      <c r="OWP62" s="195"/>
      <c r="OWQ62" s="195"/>
      <c r="OWR62" s="195"/>
      <c r="OWS62" s="195"/>
      <c r="OWT62" s="195"/>
      <c r="OWU62" s="195"/>
      <c r="OWV62" s="195"/>
      <c r="OWW62" s="195"/>
      <c r="OWX62" s="195"/>
      <c r="OWY62" s="195"/>
      <c r="OWZ62" s="315"/>
      <c r="OXA62" s="195"/>
      <c r="OXB62" s="195"/>
      <c r="OXC62" s="195"/>
      <c r="OXD62" s="195"/>
      <c r="OXE62" s="195"/>
      <c r="OXF62" s="195"/>
      <c r="OXG62" s="195"/>
      <c r="OXH62" s="195"/>
      <c r="OXI62" s="195"/>
      <c r="OXJ62" s="195"/>
      <c r="OXK62" s="195"/>
      <c r="OXL62" s="195"/>
      <c r="OXM62" s="195"/>
      <c r="OXN62" s="315"/>
      <c r="OXO62" s="195"/>
      <c r="OXP62" s="195"/>
      <c r="OXQ62" s="195"/>
      <c r="OXR62" s="195"/>
      <c r="OXS62" s="195"/>
      <c r="OXT62" s="195"/>
      <c r="OXU62" s="195"/>
      <c r="OXV62" s="195"/>
      <c r="OXW62" s="195"/>
      <c r="OXX62" s="195"/>
      <c r="OXY62" s="195"/>
      <c r="OXZ62" s="195"/>
      <c r="OYA62" s="195"/>
      <c r="OYB62" s="315"/>
      <c r="OYC62" s="195"/>
      <c r="OYD62" s="195"/>
      <c r="OYE62" s="195"/>
      <c r="OYF62" s="195"/>
      <c r="OYG62" s="195"/>
      <c r="OYH62" s="195"/>
      <c r="OYI62" s="195"/>
      <c r="OYJ62" s="195"/>
      <c r="OYK62" s="195"/>
      <c r="OYL62" s="195"/>
      <c r="OYM62" s="195"/>
      <c r="OYN62" s="195"/>
      <c r="OYO62" s="195"/>
      <c r="OYP62" s="315"/>
      <c r="OYQ62" s="195"/>
      <c r="OYR62" s="195"/>
      <c r="OYS62" s="195"/>
      <c r="OYT62" s="195"/>
      <c r="OYU62" s="195"/>
      <c r="OYV62" s="195"/>
      <c r="OYW62" s="195"/>
      <c r="OYX62" s="195"/>
      <c r="OYY62" s="195"/>
      <c r="OYZ62" s="195"/>
      <c r="OZA62" s="195"/>
      <c r="OZB62" s="195"/>
      <c r="OZC62" s="195"/>
      <c r="OZD62" s="315"/>
      <c r="OZE62" s="195"/>
      <c r="OZF62" s="195"/>
      <c r="OZG62" s="195"/>
      <c r="OZH62" s="195"/>
      <c r="OZI62" s="195"/>
      <c r="OZJ62" s="195"/>
      <c r="OZK62" s="195"/>
      <c r="OZL62" s="195"/>
      <c r="OZM62" s="195"/>
      <c r="OZN62" s="195"/>
      <c r="OZO62" s="195"/>
      <c r="OZP62" s="195"/>
      <c r="OZQ62" s="195"/>
      <c r="OZR62" s="315"/>
      <c r="OZS62" s="195"/>
      <c r="OZT62" s="195"/>
      <c r="OZU62" s="195"/>
      <c r="OZV62" s="195"/>
      <c r="OZW62" s="195"/>
      <c r="OZX62" s="195"/>
      <c r="OZY62" s="195"/>
      <c r="OZZ62" s="195"/>
      <c r="PAA62" s="195"/>
      <c r="PAB62" s="195"/>
      <c r="PAC62" s="195"/>
      <c r="PAD62" s="195"/>
      <c r="PAE62" s="195"/>
      <c r="PAF62" s="315"/>
      <c r="PAG62" s="195"/>
      <c r="PAH62" s="195"/>
      <c r="PAI62" s="195"/>
      <c r="PAJ62" s="195"/>
      <c r="PAK62" s="195"/>
      <c r="PAL62" s="195"/>
      <c r="PAM62" s="195"/>
      <c r="PAN62" s="195"/>
      <c r="PAO62" s="195"/>
      <c r="PAP62" s="195"/>
      <c r="PAQ62" s="195"/>
      <c r="PAR62" s="195"/>
      <c r="PAS62" s="195"/>
      <c r="PAT62" s="315"/>
      <c r="PAU62" s="195"/>
      <c r="PAV62" s="195"/>
      <c r="PAW62" s="195"/>
      <c r="PAX62" s="195"/>
      <c r="PAY62" s="195"/>
      <c r="PAZ62" s="195"/>
      <c r="PBA62" s="195"/>
      <c r="PBB62" s="195"/>
      <c r="PBC62" s="195"/>
      <c r="PBD62" s="195"/>
      <c r="PBE62" s="195"/>
      <c r="PBF62" s="195"/>
      <c r="PBG62" s="195"/>
      <c r="PBH62" s="315"/>
      <c r="PBI62" s="195"/>
      <c r="PBJ62" s="195"/>
      <c r="PBK62" s="195"/>
      <c r="PBL62" s="195"/>
      <c r="PBM62" s="195"/>
      <c r="PBN62" s="195"/>
      <c r="PBO62" s="195"/>
      <c r="PBP62" s="195"/>
      <c r="PBQ62" s="195"/>
      <c r="PBR62" s="195"/>
      <c r="PBS62" s="195"/>
      <c r="PBT62" s="195"/>
      <c r="PBU62" s="195"/>
      <c r="PBV62" s="315"/>
      <c r="PBW62" s="195"/>
      <c r="PBX62" s="195"/>
      <c r="PBY62" s="195"/>
      <c r="PBZ62" s="195"/>
      <c r="PCA62" s="195"/>
      <c r="PCB62" s="195"/>
      <c r="PCC62" s="195"/>
      <c r="PCD62" s="195"/>
      <c r="PCE62" s="195"/>
      <c r="PCF62" s="195"/>
      <c r="PCG62" s="195"/>
      <c r="PCH62" s="195"/>
      <c r="PCI62" s="195"/>
      <c r="PCJ62" s="315"/>
      <c r="PCK62" s="195"/>
      <c r="PCL62" s="195"/>
      <c r="PCM62" s="195"/>
      <c r="PCN62" s="195"/>
      <c r="PCO62" s="195"/>
      <c r="PCP62" s="195"/>
      <c r="PCQ62" s="195"/>
      <c r="PCR62" s="195"/>
      <c r="PCS62" s="195"/>
      <c r="PCT62" s="195"/>
      <c r="PCU62" s="195"/>
      <c r="PCV62" s="195"/>
      <c r="PCW62" s="195"/>
      <c r="PCX62" s="315"/>
      <c r="PCY62" s="195"/>
      <c r="PCZ62" s="195"/>
      <c r="PDA62" s="195"/>
      <c r="PDB62" s="195"/>
      <c r="PDC62" s="195"/>
      <c r="PDD62" s="195"/>
      <c r="PDE62" s="195"/>
      <c r="PDF62" s="195"/>
      <c r="PDG62" s="195"/>
      <c r="PDH62" s="195"/>
      <c r="PDI62" s="195"/>
      <c r="PDJ62" s="195"/>
      <c r="PDK62" s="195"/>
      <c r="PDL62" s="315"/>
      <c r="PDM62" s="195"/>
      <c r="PDN62" s="195"/>
      <c r="PDO62" s="195"/>
      <c r="PDP62" s="195"/>
      <c r="PDQ62" s="195"/>
      <c r="PDR62" s="195"/>
      <c r="PDS62" s="195"/>
      <c r="PDT62" s="195"/>
      <c r="PDU62" s="195"/>
      <c r="PDV62" s="195"/>
      <c r="PDW62" s="195"/>
      <c r="PDX62" s="195"/>
      <c r="PDY62" s="195"/>
      <c r="PDZ62" s="315"/>
      <c r="PEA62" s="195"/>
      <c r="PEB62" s="195"/>
      <c r="PEC62" s="195"/>
      <c r="PED62" s="195"/>
      <c r="PEE62" s="195"/>
      <c r="PEF62" s="195"/>
      <c r="PEG62" s="195"/>
      <c r="PEH62" s="195"/>
      <c r="PEI62" s="195"/>
      <c r="PEJ62" s="195"/>
      <c r="PEK62" s="195"/>
      <c r="PEL62" s="195"/>
      <c r="PEM62" s="195"/>
      <c r="PEN62" s="315"/>
      <c r="PEO62" s="195"/>
      <c r="PEP62" s="195"/>
      <c r="PEQ62" s="195"/>
      <c r="PER62" s="195"/>
      <c r="PES62" s="195"/>
      <c r="PET62" s="195"/>
      <c r="PEU62" s="195"/>
      <c r="PEV62" s="195"/>
      <c r="PEW62" s="195"/>
      <c r="PEX62" s="195"/>
      <c r="PEY62" s="195"/>
      <c r="PEZ62" s="195"/>
      <c r="PFA62" s="195"/>
      <c r="PFB62" s="315"/>
      <c r="PFC62" s="195"/>
      <c r="PFD62" s="195"/>
      <c r="PFE62" s="195"/>
      <c r="PFF62" s="195"/>
      <c r="PFG62" s="195"/>
      <c r="PFH62" s="195"/>
      <c r="PFI62" s="195"/>
      <c r="PFJ62" s="195"/>
      <c r="PFK62" s="195"/>
      <c r="PFL62" s="195"/>
      <c r="PFM62" s="195"/>
      <c r="PFN62" s="195"/>
      <c r="PFO62" s="195"/>
      <c r="PFP62" s="315"/>
      <c r="PFQ62" s="195"/>
      <c r="PFR62" s="195"/>
      <c r="PFS62" s="195"/>
      <c r="PFT62" s="195"/>
      <c r="PFU62" s="195"/>
      <c r="PFV62" s="195"/>
      <c r="PFW62" s="195"/>
      <c r="PFX62" s="195"/>
      <c r="PFY62" s="195"/>
      <c r="PFZ62" s="195"/>
      <c r="PGA62" s="195"/>
      <c r="PGB62" s="195"/>
      <c r="PGC62" s="195"/>
      <c r="PGD62" s="315"/>
      <c r="PGE62" s="195"/>
      <c r="PGF62" s="195"/>
      <c r="PGG62" s="195"/>
      <c r="PGH62" s="195"/>
      <c r="PGI62" s="195"/>
      <c r="PGJ62" s="195"/>
      <c r="PGK62" s="195"/>
      <c r="PGL62" s="195"/>
      <c r="PGM62" s="195"/>
      <c r="PGN62" s="195"/>
      <c r="PGO62" s="195"/>
      <c r="PGP62" s="195"/>
      <c r="PGQ62" s="195"/>
      <c r="PGR62" s="315"/>
      <c r="PGS62" s="195"/>
      <c r="PGT62" s="195"/>
      <c r="PGU62" s="195"/>
      <c r="PGV62" s="195"/>
      <c r="PGW62" s="195"/>
      <c r="PGX62" s="195"/>
      <c r="PGY62" s="195"/>
      <c r="PGZ62" s="195"/>
      <c r="PHA62" s="195"/>
      <c r="PHB62" s="195"/>
      <c r="PHC62" s="195"/>
      <c r="PHD62" s="195"/>
      <c r="PHE62" s="195"/>
      <c r="PHF62" s="315"/>
      <c r="PHG62" s="195"/>
      <c r="PHH62" s="195"/>
      <c r="PHI62" s="195"/>
      <c r="PHJ62" s="195"/>
      <c r="PHK62" s="195"/>
      <c r="PHL62" s="195"/>
      <c r="PHM62" s="195"/>
      <c r="PHN62" s="195"/>
      <c r="PHO62" s="195"/>
      <c r="PHP62" s="195"/>
      <c r="PHQ62" s="195"/>
      <c r="PHR62" s="195"/>
      <c r="PHS62" s="195"/>
      <c r="PHT62" s="315"/>
      <c r="PHU62" s="195"/>
      <c r="PHV62" s="195"/>
      <c r="PHW62" s="195"/>
      <c r="PHX62" s="195"/>
      <c r="PHY62" s="195"/>
      <c r="PHZ62" s="195"/>
      <c r="PIA62" s="195"/>
      <c r="PIB62" s="195"/>
      <c r="PIC62" s="195"/>
      <c r="PID62" s="195"/>
      <c r="PIE62" s="195"/>
      <c r="PIF62" s="195"/>
      <c r="PIG62" s="195"/>
      <c r="PIH62" s="315"/>
      <c r="PII62" s="195"/>
      <c r="PIJ62" s="195"/>
      <c r="PIK62" s="195"/>
      <c r="PIL62" s="195"/>
      <c r="PIM62" s="195"/>
      <c r="PIN62" s="195"/>
      <c r="PIO62" s="195"/>
      <c r="PIP62" s="195"/>
      <c r="PIQ62" s="195"/>
      <c r="PIR62" s="195"/>
      <c r="PIS62" s="195"/>
      <c r="PIT62" s="195"/>
      <c r="PIU62" s="195"/>
      <c r="PIV62" s="315"/>
      <c r="PIW62" s="195"/>
      <c r="PIX62" s="195"/>
      <c r="PIY62" s="195"/>
      <c r="PIZ62" s="195"/>
      <c r="PJA62" s="195"/>
      <c r="PJB62" s="195"/>
      <c r="PJC62" s="195"/>
      <c r="PJD62" s="195"/>
      <c r="PJE62" s="195"/>
      <c r="PJF62" s="195"/>
      <c r="PJG62" s="195"/>
      <c r="PJH62" s="195"/>
      <c r="PJI62" s="195"/>
      <c r="PJJ62" s="315"/>
      <c r="PJK62" s="195"/>
      <c r="PJL62" s="195"/>
      <c r="PJM62" s="195"/>
      <c r="PJN62" s="195"/>
      <c r="PJO62" s="195"/>
      <c r="PJP62" s="195"/>
      <c r="PJQ62" s="195"/>
      <c r="PJR62" s="195"/>
      <c r="PJS62" s="195"/>
      <c r="PJT62" s="195"/>
      <c r="PJU62" s="195"/>
      <c r="PJV62" s="195"/>
      <c r="PJW62" s="195"/>
      <c r="PJX62" s="315"/>
      <c r="PJY62" s="195"/>
      <c r="PJZ62" s="195"/>
      <c r="PKA62" s="195"/>
      <c r="PKB62" s="195"/>
      <c r="PKC62" s="195"/>
      <c r="PKD62" s="195"/>
      <c r="PKE62" s="195"/>
      <c r="PKF62" s="195"/>
      <c r="PKG62" s="195"/>
      <c r="PKH62" s="195"/>
      <c r="PKI62" s="195"/>
      <c r="PKJ62" s="195"/>
      <c r="PKK62" s="195"/>
      <c r="PKL62" s="315"/>
      <c r="PKM62" s="195"/>
      <c r="PKN62" s="195"/>
      <c r="PKO62" s="195"/>
      <c r="PKP62" s="195"/>
      <c r="PKQ62" s="195"/>
      <c r="PKR62" s="195"/>
      <c r="PKS62" s="195"/>
      <c r="PKT62" s="195"/>
      <c r="PKU62" s="195"/>
      <c r="PKV62" s="195"/>
      <c r="PKW62" s="195"/>
      <c r="PKX62" s="195"/>
      <c r="PKY62" s="195"/>
      <c r="PKZ62" s="315"/>
      <c r="PLA62" s="195"/>
      <c r="PLB62" s="195"/>
      <c r="PLC62" s="195"/>
      <c r="PLD62" s="195"/>
      <c r="PLE62" s="195"/>
      <c r="PLF62" s="195"/>
      <c r="PLG62" s="195"/>
      <c r="PLH62" s="195"/>
      <c r="PLI62" s="195"/>
      <c r="PLJ62" s="195"/>
      <c r="PLK62" s="195"/>
      <c r="PLL62" s="195"/>
      <c r="PLM62" s="195"/>
      <c r="PLN62" s="315"/>
      <c r="PLO62" s="195"/>
      <c r="PLP62" s="195"/>
      <c r="PLQ62" s="195"/>
      <c r="PLR62" s="195"/>
      <c r="PLS62" s="195"/>
      <c r="PLT62" s="195"/>
      <c r="PLU62" s="195"/>
      <c r="PLV62" s="195"/>
      <c r="PLW62" s="195"/>
      <c r="PLX62" s="195"/>
      <c r="PLY62" s="195"/>
      <c r="PLZ62" s="195"/>
      <c r="PMA62" s="195"/>
      <c r="PMB62" s="315"/>
      <c r="PMC62" s="195"/>
      <c r="PMD62" s="195"/>
      <c r="PME62" s="195"/>
      <c r="PMF62" s="195"/>
      <c r="PMG62" s="195"/>
      <c r="PMH62" s="195"/>
      <c r="PMI62" s="195"/>
      <c r="PMJ62" s="195"/>
      <c r="PMK62" s="195"/>
      <c r="PML62" s="195"/>
      <c r="PMM62" s="195"/>
      <c r="PMN62" s="195"/>
      <c r="PMO62" s="195"/>
      <c r="PMP62" s="315"/>
      <c r="PMQ62" s="195"/>
      <c r="PMR62" s="195"/>
      <c r="PMS62" s="195"/>
      <c r="PMT62" s="195"/>
      <c r="PMU62" s="195"/>
      <c r="PMV62" s="195"/>
      <c r="PMW62" s="195"/>
      <c r="PMX62" s="195"/>
      <c r="PMY62" s="195"/>
      <c r="PMZ62" s="195"/>
      <c r="PNA62" s="195"/>
      <c r="PNB62" s="195"/>
      <c r="PNC62" s="195"/>
      <c r="PND62" s="315"/>
      <c r="PNE62" s="195"/>
      <c r="PNF62" s="195"/>
      <c r="PNG62" s="195"/>
      <c r="PNH62" s="195"/>
      <c r="PNI62" s="195"/>
      <c r="PNJ62" s="195"/>
      <c r="PNK62" s="195"/>
      <c r="PNL62" s="195"/>
      <c r="PNM62" s="195"/>
      <c r="PNN62" s="195"/>
      <c r="PNO62" s="195"/>
      <c r="PNP62" s="195"/>
      <c r="PNQ62" s="195"/>
      <c r="PNR62" s="315"/>
      <c r="PNS62" s="195"/>
      <c r="PNT62" s="195"/>
      <c r="PNU62" s="195"/>
      <c r="PNV62" s="195"/>
      <c r="PNW62" s="195"/>
      <c r="PNX62" s="195"/>
      <c r="PNY62" s="195"/>
      <c r="PNZ62" s="195"/>
      <c r="POA62" s="195"/>
      <c r="POB62" s="195"/>
      <c r="POC62" s="195"/>
      <c r="POD62" s="195"/>
      <c r="POE62" s="195"/>
      <c r="POF62" s="315"/>
      <c r="POG62" s="195"/>
      <c r="POH62" s="195"/>
      <c r="POI62" s="195"/>
      <c r="POJ62" s="195"/>
      <c r="POK62" s="195"/>
      <c r="POL62" s="195"/>
      <c r="POM62" s="195"/>
      <c r="PON62" s="195"/>
      <c r="POO62" s="195"/>
      <c r="POP62" s="195"/>
      <c r="POQ62" s="195"/>
      <c r="POR62" s="195"/>
      <c r="POS62" s="195"/>
      <c r="POT62" s="315"/>
      <c r="POU62" s="195"/>
      <c r="POV62" s="195"/>
      <c r="POW62" s="195"/>
      <c r="POX62" s="195"/>
      <c r="POY62" s="195"/>
      <c r="POZ62" s="195"/>
      <c r="PPA62" s="195"/>
      <c r="PPB62" s="195"/>
      <c r="PPC62" s="195"/>
      <c r="PPD62" s="195"/>
      <c r="PPE62" s="195"/>
      <c r="PPF62" s="195"/>
      <c r="PPG62" s="195"/>
      <c r="PPH62" s="315"/>
      <c r="PPI62" s="195"/>
      <c r="PPJ62" s="195"/>
      <c r="PPK62" s="195"/>
      <c r="PPL62" s="195"/>
      <c r="PPM62" s="195"/>
      <c r="PPN62" s="195"/>
      <c r="PPO62" s="195"/>
      <c r="PPP62" s="195"/>
      <c r="PPQ62" s="195"/>
      <c r="PPR62" s="195"/>
      <c r="PPS62" s="195"/>
      <c r="PPT62" s="195"/>
      <c r="PPU62" s="195"/>
      <c r="PPV62" s="315"/>
      <c r="PPW62" s="195"/>
      <c r="PPX62" s="195"/>
      <c r="PPY62" s="195"/>
      <c r="PPZ62" s="195"/>
      <c r="PQA62" s="195"/>
      <c r="PQB62" s="195"/>
      <c r="PQC62" s="195"/>
      <c r="PQD62" s="195"/>
      <c r="PQE62" s="195"/>
      <c r="PQF62" s="195"/>
      <c r="PQG62" s="195"/>
      <c r="PQH62" s="195"/>
      <c r="PQI62" s="195"/>
      <c r="PQJ62" s="315"/>
      <c r="PQK62" s="195"/>
      <c r="PQL62" s="195"/>
      <c r="PQM62" s="195"/>
      <c r="PQN62" s="195"/>
      <c r="PQO62" s="195"/>
      <c r="PQP62" s="195"/>
      <c r="PQQ62" s="195"/>
      <c r="PQR62" s="195"/>
      <c r="PQS62" s="195"/>
      <c r="PQT62" s="195"/>
      <c r="PQU62" s="195"/>
      <c r="PQV62" s="195"/>
      <c r="PQW62" s="195"/>
      <c r="PQX62" s="315"/>
      <c r="PQY62" s="195"/>
      <c r="PQZ62" s="195"/>
      <c r="PRA62" s="195"/>
      <c r="PRB62" s="195"/>
      <c r="PRC62" s="195"/>
      <c r="PRD62" s="195"/>
      <c r="PRE62" s="195"/>
      <c r="PRF62" s="195"/>
      <c r="PRG62" s="195"/>
      <c r="PRH62" s="195"/>
      <c r="PRI62" s="195"/>
      <c r="PRJ62" s="195"/>
      <c r="PRK62" s="195"/>
      <c r="PRL62" s="315"/>
      <c r="PRM62" s="195"/>
      <c r="PRN62" s="195"/>
      <c r="PRO62" s="195"/>
      <c r="PRP62" s="195"/>
      <c r="PRQ62" s="195"/>
      <c r="PRR62" s="195"/>
      <c r="PRS62" s="195"/>
      <c r="PRT62" s="195"/>
      <c r="PRU62" s="195"/>
      <c r="PRV62" s="195"/>
      <c r="PRW62" s="195"/>
      <c r="PRX62" s="195"/>
      <c r="PRY62" s="195"/>
      <c r="PRZ62" s="315"/>
      <c r="PSA62" s="195"/>
      <c r="PSB62" s="195"/>
      <c r="PSC62" s="195"/>
      <c r="PSD62" s="195"/>
      <c r="PSE62" s="195"/>
      <c r="PSF62" s="195"/>
      <c r="PSG62" s="195"/>
      <c r="PSH62" s="195"/>
      <c r="PSI62" s="195"/>
      <c r="PSJ62" s="195"/>
      <c r="PSK62" s="195"/>
      <c r="PSL62" s="195"/>
      <c r="PSM62" s="195"/>
      <c r="PSN62" s="315"/>
      <c r="PSO62" s="195"/>
      <c r="PSP62" s="195"/>
      <c r="PSQ62" s="195"/>
      <c r="PSR62" s="195"/>
      <c r="PSS62" s="195"/>
      <c r="PST62" s="195"/>
      <c r="PSU62" s="195"/>
      <c r="PSV62" s="195"/>
      <c r="PSW62" s="195"/>
      <c r="PSX62" s="195"/>
      <c r="PSY62" s="195"/>
      <c r="PSZ62" s="195"/>
      <c r="PTA62" s="195"/>
      <c r="PTB62" s="315"/>
      <c r="PTC62" s="195"/>
      <c r="PTD62" s="195"/>
      <c r="PTE62" s="195"/>
      <c r="PTF62" s="195"/>
      <c r="PTG62" s="195"/>
      <c r="PTH62" s="195"/>
      <c r="PTI62" s="195"/>
      <c r="PTJ62" s="195"/>
      <c r="PTK62" s="195"/>
      <c r="PTL62" s="195"/>
      <c r="PTM62" s="195"/>
      <c r="PTN62" s="195"/>
      <c r="PTO62" s="195"/>
      <c r="PTP62" s="315"/>
      <c r="PTQ62" s="195"/>
      <c r="PTR62" s="195"/>
      <c r="PTS62" s="195"/>
      <c r="PTT62" s="195"/>
      <c r="PTU62" s="195"/>
      <c r="PTV62" s="195"/>
      <c r="PTW62" s="195"/>
      <c r="PTX62" s="195"/>
      <c r="PTY62" s="195"/>
      <c r="PTZ62" s="195"/>
      <c r="PUA62" s="195"/>
      <c r="PUB62" s="195"/>
      <c r="PUC62" s="195"/>
      <c r="PUD62" s="315"/>
      <c r="PUE62" s="195"/>
      <c r="PUF62" s="195"/>
      <c r="PUG62" s="195"/>
      <c r="PUH62" s="195"/>
      <c r="PUI62" s="195"/>
      <c r="PUJ62" s="195"/>
      <c r="PUK62" s="195"/>
      <c r="PUL62" s="195"/>
      <c r="PUM62" s="195"/>
      <c r="PUN62" s="195"/>
      <c r="PUO62" s="195"/>
      <c r="PUP62" s="195"/>
      <c r="PUQ62" s="195"/>
      <c r="PUR62" s="315"/>
      <c r="PUS62" s="195"/>
      <c r="PUT62" s="195"/>
      <c r="PUU62" s="195"/>
      <c r="PUV62" s="195"/>
      <c r="PUW62" s="195"/>
      <c r="PUX62" s="195"/>
      <c r="PUY62" s="195"/>
      <c r="PUZ62" s="195"/>
      <c r="PVA62" s="195"/>
      <c r="PVB62" s="195"/>
      <c r="PVC62" s="195"/>
      <c r="PVD62" s="195"/>
      <c r="PVE62" s="195"/>
      <c r="PVF62" s="315"/>
      <c r="PVG62" s="195"/>
      <c r="PVH62" s="195"/>
      <c r="PVI62" s="195"/>
      <c r="PVJ62" s="195"/>
      <c r="PVK62" s="195"/>
      <c r="PVL62" s="195"/>
      <c r="PVM62" s="195"/>
      <c r="PVN62" s="195"/>
      <c r="PVO62" s="195"/>
      <c r="PVP62" s="195"/>
      <c r="PVQ62" s="195"/>
      <c r="PVR62" s="195"/>
      <c r="PVS62" s="195"/>
      <c r="PVT62" s="315"/>
      <c r="PVU62" s="195"/>
      <c r="PVV62" s="195"/>
      <c r="PVW62" s="195"/>
      <c r="PVX62" s="195"/>
      <c r="PVY62" s="195"/>
      <c r="PVZ62" s="195"/>
      <c r="PWA62" s="195"/>
      <c r="PWB62" s="195"/>
      <c r="PWC62" s="195"/>
      <c r="PWD62" s="195"/>
      <c r="PWE62" s="195"/>
      <c r="PWF62" s="195"/>
      <c r="PWG62" s="195"/>
      <c r="PWH62" s="315"/>
      <c r="PWI62" s="195"/>
      <c r="PWJ62" s="195"/>
      <c r="PWK62" s="195"/>
      <c r="PWL62" s="195"/>
      <c r="PWM62" s="195"/>
      <c r="PWN62" s="195"/>
      <c r="PWO62" s="195"/>
      <c r="PWP62" s="195"/>
      <c r="PWQ62" s="195"/>
      <c r="PWR62" s="195"/>
      <c r="PWS62" s="195"/>
      <c r="PWT62" s="195"/>
      <c r="PWU62" s="195"/>
      <c r="PWV62" s="315"/>
      <c r="PWW62" s="195"/>
      <c r="PWX62" s="195"/>
      <c r="PWY62" s="195"/>
      <c r="PWZ62" s="195"/>
      <c r="PXA62" s="195"/>
      <c r="PXB62" s="195"/>
      <c r="PXC62" s="195"/>
      <c r="PXD62" s="195"/>
      <c r="PXE62" s="195"/>
      <c r="PXF62" s="195"/>
      <c r="PXG62" s="195"/>
      <c r="PXH62" s="195"/>
      <c r="PXI62" s="195"/>
      <c r="PXJ62" s="315"/>
      <c r="PXK62" s="195"/>
      <c r="PXL62" s="195"/>
      <c r="PXM62" s="195"/>
      <c r="PXN62" s="195"/>
      <c r="PXO62" s="195"/>
      <c r="PXP62" s="195"/>
      <c r="PXQ62" s="195"/>
      <c r="PXR62" s="195"/>
      <c r="PXS62" s="195"/>
      <c r="PXT62" s="195"/>
      <c r="PXU62" s="195"/>
      <c r="PXV62" s="195"/>
      <c r="PXW62" s="195"/>
      <c r="PXX62" s="315"/>
      <c r="PXY62" s="195"/>
      <c r="PXZ62" s="195"/>
      <c r="PYA62" s="195"/>
      <c r="PYB62" s="195"/>
      <c r="PYC62" s="195"/>
      <c r="PYD62" s="195"/>
      <c r="PYE62" s="195"/>
      <c r="PYF62" s="195"/>
      <c r="PYG62" s="195"/>
      <c r="PYH62" s="195"/>
      <c r="PYI62" s="195"/>
      <c r="PYJ62" s="195"/>
      <c r="PYK62" s="195"/>
      <c r="PYL62" s="315"/>
      <c r="PYM62" s="195"/>
      <c r="PYN62" s="195"/>
      <c r="PYO62" s="195"/>
      <c r="PYP62" s="195"/>
      <c r="PYQ62" s="195"/>
      <c r="PYR62" s="195"/>
      <c r="PYS62" s="195"/>
      <c r="PYT62" s="195"/>
      <c r="PYU62" s="195"/>
      <c r="PYV62" s="195"/>
      <c r="PYW62" s="195"/>
      <c r="PYX62" s="195"/>
      <c r="PYY62" s="195"/>
      <c r="PYZ62" s="315"/>
      <c r="PZA62" s="195"/>
      <c r="PZB62" s="195"/>
      <c r="PZC62" s="195"/>
      <c r="PZD62" s="195"/>
      <c r="PZE62" s="195"/>
      <c r="PZF62" s="195"/>
      <c r="PZG62" s="195"/>
      <c r="PZH62" s="195"/>
      <c r="PZI62" s="195"/>
      <c r="PZJ62" s="195"/>
      <c r="PZK62" s="195"/>
      <c r="PZL62" s="195"/>
      <c r="PZM62" s="195"/>
      <c r="PZN62" s="315"/>
      <c r="PZO62" s="195"/>
      <c r="PZP62" s="195"/>
      <c r="PZQ62" s="195"/>
      <c r="PZR62" s="195"/>
      <c r="PZS62" s="195"/>
      <c r="PZT62" s="195"/>
      <c r="PZU62" s="195"/>
      <c r="PZV62" s="195"/>
      <c r="PZW62" s="195"/>
      <c r="PZX62" s="195"/>
      <c r="PZY62" s="195"/>
      <c r="PZZ62" s="195"/>
      <c r="QAA62" s="195"/>
      <c r="QAB62" s="315"/>
      <c r="QAC62" s="195"/>
      <c r="QAD62" s="195"/>
      <c r="QAE62" s="195"/>
      <c r="QAF62" s="195"/>
      <c r="QAG62" s="195"/>
      <c r="QAH62" s="195"/>
      <c r="QAI62" s="195"/>
      <c r="QAJ62" s="195"/>
      <c r="QAK62" s="195"/>
      <c r="QAL62" s="195"/>
      <c r="QAM62" s="195"/>
      <c r="QAN62" s="195"/>
      <c r="QAO62" s="195"/>
      <c r="QAP62" s="315"/>
      <c r="QAQ62" s="195"/>
      <c r="QAR62" s="195"/>
      <c r="QAS62" s="195"/>
      <c r="QAT62" s="195"/>
      <c r="QAU62" s="195"/>
      <c r="QAV62" s="195"/>
      <c r="QAW62" s="195"/>
      <c r="QAX62" s="195"/>
      <c r="QAY62" s="195"/>
      <c r="QAZ62" s="195"/>
      <c r="QBA62" s="195"/>
      <c r="QBB62" s="195"/>
      <c r="QBC62" s="195"/>
      <c r="QBD62" s="315"/>
      <c r="QBE62" s="195"/>
      <c r="QBF62" s="195"/>
      <c r="QBG62" s="195"/>
      <c r="QBH62" s="195"/>
      <c r="QBI62" s="195"/>
      <c r="QBJ62" s="195"/>
      <c r="QBK62" s="195"/>
      <c r="QBL62" s="195"/>
      <c r="QBM62" s="195"/>
      <c r="QBN62" s="195"/>
      <c r="QBO62" s="195"/>
      <c r="QBP62" s="195"/>
      <c r="QBQ62" s="195"/>
      <c r="QBR62" s="315"/>
      <c r="QBS62" s="195"/>
      <c r="QBT62" s="195"/>
      <c r="QBU62" s="195"/>
      <c r="QBV62" s="195"/>
      <c r="QBW62" s="195"/>
      <c r="QBX62" s="195"/>
      <c r="QBY62" s="195"/>
      <c r="QBZ62" s="195"/>
      <c r="QCA62" s="195"/>
      <c r="QCB62" s="195"/>
      <c r="QCC62" s="195"/>
      <c r="QCD62" s="195"/>
      <c r="QCE62" s="195"/>
      <c r="QCF62" s="315"/>
      <c r="QCG62" s="195"/>
      <c r="QCH62" s="195"/>
      <c r="QCI62" s="195"/>
      <c r="QCJ62" s="195"/>
      <c r="QCK62" s="195"/>
      <c r="QCL62" s="195"/>
      <c r="QCM62" s="195"/>
      <c r="QCN62" s="195"/>
      <c r="QCO62" s="195"/>
      <c r="QCP62" s="195"/>
      <c r="QCQ62" s="195"/>
      <c r="QCR62" s="195"/>
      <c r="QCS62" s="195"/>
      <c r="QCT62" s="315"/>
      <c r="QCU62" s="195"/>
      <c r="QCV62" s="195"/>
      <c r="QCW62" s="195"/>
      <c r="QCX62" s="195"/>
      <c r="QCY62" s="195"/>
      <c r="QCZ62" s="195"/>
      <c r="QDA62" s="195"/>
      <c r="QDB62" s="195"/>
      <c r="QDC62" s="195"/>
      <c r="QDD62" s="195"/>
      <c r="QDE62" s="195"/>
      <c r="QDF62" s="195"/>
      <c r="QDG62" s="195"/>
      <c r="QDH62" s="315"/>
      <c r="QDI62" s="195"/>
      <c r="QDJ62" s="195"/>
      <c r="QDK62" s="195"/>
      <c r="QDL62" s="195"/>
      <c r="QDM62" s="195"/>
      <c r="QDN62" s="195"/>
      <c r="QDO62" s="195"/>
      <c r="QDP62" s="195"/>
      <c r="QDQ62" s="195"/>
      <c r="QDR62" s="195"/>
      <c r="QDS62" s="195"/>
      <c r="QDT62" s="195"/>
      <c r="QDU62" s="195"/>
      <c r="QDV62" s="315"/>
      <c r="QDW62" s="195"/>
      <c r="QDX62" s="195"/>
      <c r="QDY62" s="195"/>
      <c r="QDZ62" s="195"/>
      <c r="QEA62" s="195"/>
      <c r="QEB62" s="195"/>
      <c r="QEC62" s="195"/>
      <c r="QED62" s="195"/>
      <c r="QEE62" s="195"/>
      <c r="QEF62" s="195"/>
      <c r="QEG62" s="195"/>
      <c r="QEH62" s="195"/>
      <c r="QEI62" s="195"/>
      <c r="QEJ62" s="315"/>
      <c r="QEK62" s="195"/>
      <c r="QEL62" s="195"/>
      <c r="QEM62" s="195"/>
      <c r="QEN62" s="195"/>
      <c r="QEO62" s="195"/>
      <c r="QEP62" s="195"/>
      <c r="QEQ62" s="195"/>
      <c r="QER62" s="195"/>
      <c r="QES62" s="195"/>
      <c r="QET62" s="195"/>
      <c r="QEU62" s="195"/>
      <c r="QEV62" s="195"/>
      <c r="QEW62" s="195"/>
      <c r="QEX62" s="315"/>
      <c r="QEY62" s="195"/>
      <c r="QEZ62" s="195"/>
      <c r="QFA62" s="195"/>
      <c r="QFB62" s="195"/>
      <c r="QFC62" s="195"/>
      <c r="QFD62" s="195"/>
      <c r="QFE62" s="195"/>
      <c r="QFF62" s="195"/>
      <c r="QFG62" s="195"/>
      <c r="QFH62" s="195"/>
      <c r="QFI62" s="195"/>
      <c r="QFJ62" s="195"/>
      <c r="QFK62" s="195"/>
      <c r="QFL62" s="315"/>
      <c r="QFM62" s="195"/>
      <c r="QFN62" s="195"/>
      <c r="QFO62" s="195"/>
      <c r="QFP62" s="195"/>
      <c r="QFQ62" s="195"/>
      <c r="QFR62" s="195"/>
      <c r="QFS62" s="195"/>
      <c r="QFT62" s="195"/>
      <c r="QFU62" s="195"/>
      <c r="QFV62" s="195"/>
      <c r="QFW62" s="195"/>
      <c r="QFX62" s="195"/>
      <c r="QFY62" s="195"/>
      <c r="QFZ62" s="315"/>
      <c r="QGA62" s="195"/>
      <c r="QGB62" s="195"/>
      <c r="QGC62" s="195"/>
      <c r="QGD62" s="195"/>
      <c r="QGE62" s="195"/>
      <c r="QGF62" s="195"/>
      <c r="QGG62" s="195"/>
      <c r="QGH62" s="195"/>
      <c r="QGI62" s="195"/>
      <c r="QGJ62" s="195"/>
      <c r="QGK62" s="195"/>
      <c r="QGL62" s="195"/>
      <c r="QGM62" s="195"/>
      <c r="QGN62" s="315"/>
      <c r="QGO62" s="195"/>
      <c r="QGP62" s="195"/>
      <c r="QGQ62" s="195"/>
      <c r="QGR62" s="195"/>
      <c r="QGS62" s="195"/>
      <c r="QGT62" s="195"/>
      <c r="QGU62" s="195"/>
      <c r="QGV62" s="195"/>
      <c r="QGW62" s="195"/>
      <c r="QGX62" s="195"/>
      <c r="QGY62" s="195"/>
      <c r="QGZ62" s="195"/>
      <c r="QHA62" s="195"/>
      <c r="QHB62" s="315"/>
      <c r="QHC62" s="195"/>
      <c r="QHD62" s="195"/>
      <c r="QHE62" s="195"/>
      <c r="QHF62" s="195"/>
      <c r="QHG62" s="195"/>
      <c r="QHH62" s="195"/>
      <c r="QHI62" s="195"/>
      <c r="QHJ62" s="195"/>
      <c r="QHK62" s="195"/>
      <c r="QHL62" s="195"/>
      <c r="QHM62" s="195"/>
      <c r="QHN62" s="195"/>
      <c r="QHO62" s="195"/>
      <c r="QHP62" s="315"/>
      <c r="QHQ62" s="195"/>
      <c r="QHR62" s="195"/>
      <c r="QHS62" s="195"/>
      <c r="QHT62" s="195"/>
      <c r="QHU62" s="195"/>
      <c r="QHV62" s="195"/>
      <c r="QHW62" s="195"/>
      <c r="QHX62" s="195"/>
      <c r="QHY62" s="195"/>
      <c r="QHZ62" s="195"/>
      <c r="QIA62" s="195"/>
      <c r="QIB62" s="195"/>
      <c r="QIC62" s="195"/>
      <c r="QID62" s="315"/>
      <c r="QIE62" s="195"/>
      <c r="QIF62" s="195"/>
      <c r="QIG62" s="195"/>
      <c r="QIH62" s="195"/>
      <c r="QII62" s="195"/>
      <c r="QIJ62" s="195"/>
      <c r="QIK62" s="195"/>
      <c r="QIL62" s="195"/>
      <c r="QIM62" s="195"/>
      <c r="QIN62" s="195"/>
      <c r="QIO62" s="195"/>
      <c r="QIP62" s="195"/>
      <c r="QIQ62" s="195"/>
      <c r="QIR62" s="315"/>
      <c r="QIS62" s="195"/>
      <c r="QIT62" s="195"/>
      <c r="QIU62" s="195"/>
      <c r="QIV62" s="195"/>
      <c r="QIW62" s="195"/>
      <c r="QIX62" s="195"/>
      <c r="QIY62" s="195"/>
      <c r="QIZ62" s="195"/>
      <c r="QJA62" s="195"/>
      <c r="QJB62" s="195"/>
      <c r="QJC62" s="195"/>
      <c r="QJD62" s="195"/>
      <c r="QJE62" s="195"/>
      <c r="QJF62" s="315"/>
      <c r="QJG62" s="195"/>
      <c r="QJH62" s="195"/>
      <c r="QJI62" s="195"/>
      <c r="QJJ62" s="195"/>
      <c r="QJK62" s="195"/>
      <c r="QJL62" s="195"/>
      <c r="QJM62" s="195"/>
      <c r="QJN62" s="195"/>
      <c r="QJO62" s="195"/>
      <c r="QJP62" s="195"/>
      <c r="QJQ62" s="195"/>
      <c r="QJR62" s="195"/>
      <c r="QJS62" s="195"/>
      <c r="QJT62" s="315"/>
      <c r="QJU62" s="195"/>
      <c r="QJV62" s="195"/>
      <c r="QJW62" s="195"/>
      <c r="QJX62" s="195"/>
      <c r="QJY62" s="195"/>
      <c r="QJZ62" s="195"/>
      <c r="QKA62" s="195"/>
      <c r="QKB62" s="195"/>
      <c r="QKC62" s="195"/>
      <c r="QKD62" s="195"/>
      <c r="QKE62" s="195"/>
      <c r="QKF62" s="195"/>
      <c r="QKG62" s="195"/>
      <c r="QKH62" s="315"/>
      <c r="QKI62" s="195"/>
      <c r="QKJ62" s="195"/>
      <c r="QKK62" s="195"/>
      <c r="QKL62" s="195"/>
      <c r="QKM62" s="195"/>
      <c r="QKN62" s="195"/>
      <c r="QKO62" s="195"/>
      <c r="QKP62" s="195"/>
      <c r="QKQ62" s="195"/>
      <c r="QKR62" s="195"/>
      <c r="QKS62" s="195"/>
      <c r="QKT62" s="195"/>
      <c r="QKU62" s="195"/>
      <c r="QKV62" s="315"/>
      <c r="QKW62" s="195"/>
      <c r="QKX62" s="195"/>
      <c r="QKY62" s="195"/>
      <c r="QKZ62" s="195"/>
      <c r="QLA62" s="195"/>
      <c r="QLB62" s="195"/>
      <c r="QLC62" s="195"/>
      <c r="QLD62" s="195"/>
      <c r="QLE62" s="195"/>
      <c r="QLF62" s="195"/>
      <c r="QLG62" s="195"/>
      <c r="QLH62" s="195"/>
      <c r="QLI62" s="195"/>
      <c r="QLJ62" s="315"/>
      <c r="QLK62" s="195"/>
      <c r="QLL62" s="195"/>
      <c r="QLM62" s="195"/>
      <c r="QLN62" s="195"/>
      <c r="QLO62" s="195"/>
      <c r="QLP62" s="195"/>
      <c r="QLQ62" s="195"/>
      <c r="QLR62" s="195"/>
      <c r="QLS62" s="195"/>
      <c r="QLT62" s="195"/>
      <c r="QLU62" s="195"/>
      <c r="QLV62" s="195"/>
      <c r="QLW62" s="195"/>
      <c r="QLX62" s="315"/>
      <c r="QLY62" s="195"/>
      <c r="QLZ62" s="195"/>
      <c r="QMA62" s="195"/>
      <c r="QMB62" s="195"/>
      <c r="QMC62" s="195"/>
      <c r="QMD62" s="195"/>
      <c r="QME62" s="195"/>
      <c r="QMF62" s="195"/>
      <c r="QMG62" s="195"/>
      <c r="QMH62" s="195"/>
      <c r="QMI62" s="195"/>
      <c r="QMJ62" s="195"/>
      <c r="QMK62" s="195"/>
      <c r="QML62" s="315"/>
      <c r="QMM62" s="195"/>
      <c r="QMN62" s="195"/>
      <c r="QMO62" s="195"/>
      <c r="QMP62" s="195"/>
      <c r="QMQ62" s="195"/>
      <c r="QMR62" s="195"/>
      <c r="QMS62" s="195"/>
      <c r="QMT62" s="195"/>
      <c r="QMU62" s="195"/>
      <c r="QMV62" s="195"/>
      <c r="QMW62" s="195"/>
      <c r="QMX62" s="195"/>
      <c r="QMY62" s="195"/>
      <c r="QMZ62" s="315"/>
      <c r="QNA62" s="195"/>
      <c r="QNB62" s="195"/>
      <c r="QNC62" s="195"/>
      <c r="QND62" s="195"/>
      <c r="QNE62" s="195"/>
      <c r="QNF62" s="195"/>
      <c r="QNG62" s="195"/>
      <c r="QNH62" s="195"/>
      <c r="QNI62" s="195"/>
      <c r="QNJ62" s="195"/>
      <c r="QNK62" s="195"/>
      <c r="QNL62" s="195"/>
      <c r="QNM62" s="195"/>
      <c r="QNN62" s="315"/>
      <c r="QNO62" s="195"/>
      <c r="QNP62" s="195"/>
      <c r="QNQ62" s="195"/>
      <c r="QNR62" s="195"/>
      <c r="QNS62" s="195"/>
      <c r="QNT62" s="195"/>
      <c r="QNU62" s="195"/>
      <c r="QNV62" s="195"/>
      <c r="QNW62" s="195"/>
      <c r="QNX62" s="195"/>
      <c r="QNY62" s="195"/>
      <c r="QNZ62" s="195"/>
      <c r="QOA62" s="195"/>
      <c r="QOB62" s="315"/>
      <c r="QOC62" s="195"/>
      <c r="QOD62" s="195"/>
      <c r="QOE62" s="195"/>
      <c r="QOF62" s="195"/>
      <c r="QOG62" s="195"/>
      <c r="QOH62" s="195"/>
      <c r="QOI62" s="195"/>
      <c r="QOJ62" s="195"/>
      <c r="QOK62" s="195"/>
      <c r="QOL62" s="195"/>
      <c r="QOM62" s="195"/>
      <c r="QON62" s="195"/>
      <c r="QOO62" s="195"/>
      <c r="QOP62" s="315"/>
      <c r="QOQ62" s="195"/>
      <c r="QOR62" s="195"/>
      <c r="QOS62" s="195"/>
      <c r="QOT62" s="195"/>
      <c r="QOU62" s="195"/>
      <c r="QOV62" s="195"/>
      <c r="QOW62" s="195"/>
      <c r="QOX62" s="195"/>
      <c r="QOY62" s="195"/>
      <c r="QOZ62" s="195"/>
      <c r="QPA62" s="195"/>
      <c r="QPB62" s="195"/>
      <c r="QPC62" s="195"/>
      <c r="QPD62" s="315"/>
      <c r="QPE62" s="195"/>
      <c r="QPF62" s="195"/>
      <c r="QPG62" s="195"/>
      <c r="QPH62" s="195"/>
      <c r="QPI62" s="195"/>
      <c r="QPJ62" s="195"/>
      <c r="QPK62" s="195"/>
      <c r="QPL62" s="195"/>
      <c r="QPM62" s="195"/>
      <c r="QPN62" s="195"/>
      <c r="QPO62" s="195"/>
      <c r="QPP62" s="195"/>
      <c r="QPQ62" s="195"/>
      <c r="QPR62" s="315"/>
      <c r="QPS62" s="195"/>
      <c r="QPT62" s="195"/>
      <c r="QPU62" s="195"/>
      <c r="QPV62" s="195"/>
      <c r="QPW62" s="195"/>
      <c r="QPX62" s="195"/>
      <c r="QPY62" s="195"/>
      <c r="QPZ62" s="195"/>
      <c r="QQA62" s="195"/>
      <c r="QQB62" s="195"/>
      <c r="QQC62" s="195"/>
      <c r="QQD62" s="195"/>
      <c r="QQE62" s="195"/>
      <c r="QQF62" s="315"/>
      <c r="QQG62" s="195"/>
      <c r="QQH62" s="195"/>
      <c r="QQI62" s="195"/>
      <c r="QQJ62" s="195"/>
      <c r="QQK62" s="195"/>
      <c r="QQL62" s="195"/>
      <c r="QQM62" s="195"/>
      <c r="QQN62" s="195"/>
      <c r="QQO62" s="195"/>
      <c r="QQP62" s="195"/>
      <c r="QQQ62" s="195"/>
      <c r="QQR62" s="195"/>
      <c r="QQS62" s="195"/>
      <c r="QQT62" s="315"/>
      <c r="QQU62" s="195"/>
      <c r="QQV62" s="195"/>
      <c r="QQW62" s="195"/>
      <c r="QQX62" s="195"/>
      <c r="QQY62" s="195"/>
      <c r="QQZ62" s="195"/>
      <c r="QRA62" s="195"/>
      <c r="QRB62" s="195"/>
      <c r="QRC62" s="195"/>
      <c r="QRD62" s="195"/>
      <c r="QRE62" s="195"/>
      <c r="QRF62" s="195"/>
      <c r="QRG62" s="195"/>
      <c r="QRH62" s="315"/>
      <c r="QRI62" s="195"/>
      <c r="QRJ62" s="195"/>
      <c r="QRK62" s="195"/>
      <c r="QRL62" s="195"/>
      <c r="QRM62" s="195"/>
      <c r="QRN62" s="195"/>
      <c r="QRO62" s="195"/>
      <c r="QRP62" s="195"/>
      <c r="QRQ62" s="195"/>
      <c r="QRR62" s="195"/>
      <c r="QRS62" s="195"/>
      <c r="QRT62" s="195"/>
      <c r="QRU62" s="195"/>
      <c r="QRV62" s="315"/>
      <c r="QRW62" s="195"/>
      <c r="QRX62" s="195"/>
      <c r="QRY62" s="195"/>
      <c r="QRZ62" s="195"/>
      <c r="QSA62" s="195"/>
      <c r="QSB62" s="195"/>
      <c r="QSC62" s="195"/>
      <c r="QSD62" s="195"/>
      <c r="QSE62" s="195"/>
      <c r="QSF62" s="195"/>
      <c r="QSG62" s="195"/>
      <c r="QSH62" s="195"/>
      <c r="QSI62" s="195"/>
      <c r="QSJ62" s="315"/>
      <c r="QSK62" s="195"/>
      <c r="QSL62" s="195"/>
      <c r="QSM62" s="195"/>
      <c r="QSN62" s="195"/>
      <c r="QSO62" s="195"/>
      <c r="QSP62" s="195"/>
      <c r="QSQ62" s="195"/>
      <c r="QSR62" s="195"/>
      <c r="QSS62" s="195"/>
      <c r="QST62" s="195"/>
      <c r="QSU62" s="195"/>
      <c r="QSV62" s="195"/>
      <c r="QSW62" s="195"/>
      <c r="QSX62" s="315"/>
      <c r="QSY62" s="195"/>
      <c r="QSZ62" s="195"/>
      <c r="QTA62" s="195"/>
      <c r="QTB62" s="195"/>
      <c r="QTC62" s="195"/>
      <c r="QTD62" s="195"/>
      <c r="QTE62" s="195"/>
      <c r="QTF62" s="195"/>
      <c r="QTG62" s="195"/>
      <c r="QTH62" s="195"/>
      <c r="QTI62" s="195"/>
      <c r="QTJ62" s="195"/>
      <c r="QTK62" s="195"/>
      <c r="QTL62" s="315"/>
      <c r="QTM62" s="195"/>
      <c r="QTN62" s="195"/>
      <c r="QTO62" s="195"/>
      <c r="QTP62" s="195"/>
      <c r="QTQ62" s="195"/>
      <c r="QTR62" s="195"/>
      <c r="QTS62" s="195"/>
      <c r="QTT62" s="195"/>
      <c r="QTU62" s="195"/>
      <c r="QTV62" s="195"/>
      <c r="QTW62" s="195"/>
      <c r="QTX62" s="195"/>
      <c r="QTY62" s="195"/>
      <c r="QTZ62" s="315"/>
      <c r="QUA62" s="195"/>
      <c r="QUB62" s="195"/>
      <c r="QUC62" s="195"/>
      <c r="QUD62" s="195"/>
      <c r="QUE62" s="195"/>
      <c r="QUF62" s="195"/>
      <c r="QUG62" s="195"/>
      <c r="QUH62" s="195"/>
      <c r="QUI62" s="195"/>
      <c r="QUJ62" s="195"/>
      <c r="QUK62" s="195"/>
      <c r="QUL62" s="195"/>
      <c r="QUM62" s="195"/>
      <c r="QUN62" s="315"/>
      <c r="QUO62" s="195"/>
      <c r="QUP62" s="195"/>
      <c r="QUQ62" s="195"/>
      <c r="QUR62" s="195"/>
      <c r="QUS62" s="195"/>
      <c r="QUT62" s="195"/>
      <c r="QUU62" s="195"/>
      <c r="QUV62" s="195"/>
      <c r="QUW62" s="195"/>
      <c r="QUX62" s="195"/>
      <c r="QUY62" s="195"/>
      <c r="QUZ62" s="195"/>
      <c r="QVA62" s="195"/>
      <c r="QVB62" s="315"/>
      <c r="QVC62" s="195"/>
      <c r="QVD62" s="195"/>
      <c r="QVE62" s="195"/>
      <c r="QVF62" s="195"/>
      <c r="QVG62" s="195"/>
      <c r="QVH62" s="195"/>
      <c r="QVI62" s="195"/>
      <c r="QVJ62" s="195"/>
      <c r="QVK62" s="195"/>
      <c r="QVL62" s="195"/>
      <c r="QVM62" s="195"/>
      <c r="QVN62" s="195"/>
      <c r="QVO62" s="195"/>
      <c r="QVP62" s="315"/>
      <c r="QVQ62" s="195"/>
      <c r="QVR62" s="195"/>
      <c r="QVS62" s="195"/>
      <c r="QVT62" s="195"/>
      <c r="QVU62" s="195"/>
      <c r="QVV62" s="195"/>
      <c r="QVW62" s="195"/>
      <c r="QVX62" s="195"/>
      <c r="QVY62" s="195"/>
      <c r="QVZ62" s="195"/>
      <c r="QWA62" s="195"/>
      <c r="QWB62" s="195"/>
      <c r="QWC62" s="195"/>
      <c r="QWD62" s="315"/>
      <c r="QWE62" s="195"/>
      <c r="QWF62" s="195"/>
      <c r="QWG62" s="195"/>
      <c r="QWH62" s="195"/>
      <c r="QWI62" s="195"/>
      <c r="QWJ62" s="195"/>
      <c r="QWK62" s="195"/>
      <c r="QWL62" s="195"/>
      <c r="QWM62" s="195"/>
      <c r="QWN62" s="195"/>
      <c r="QWO62" s="195"/>
      <c r="QWP62" s="195"/>
      <c r="QWQ62" s="195"/>
      <c r="QWR62" s="315"/>
      <c r="QWS62" s="195"/>
      <c r="QWT62" s="195"/>
      <c r="QWU62" s="195"/>
      <c r="QWV62" s="195"/>
      <c r="QWW62" s="195"/>
      <c r="QWX62" s="195"/>
      <c r="QWY62" s="195"/>
      <c r="QWZ62" s="195"/>
      <c r="QXA62" s="195"/>
      <c r="QXB62" s="195"/>
      <c r="QXC62" s="195"/>
      <c r="QXD62" s="195"/>
      <c r="QXE62" s="195"/>
      <c r="QXF62" s="315"/>
      <c r="QXG62" s="195"/>
      <c r="QXH62" s="195"/>
      <c r="QXI62" s="195"/>
      <c r="QXJ62" s="195"/>
      <c r="QXK62" s="195"/>
      <c r="QXL62" s="195"/>
      <c r="QXM62" s="195"/>
      <c r="QXN62" s="195"/>
      <c r="QXO62" s="195"/>
      <c r="QXP62" s="195"/>
      <c r="QXQ62" s="195"/>
      <c r="QXR62" s="195"/>
      <c r="QXS62" s="195"/>
      <c r="QXT62" s="315"/>
      <c r="QXU62" s="195"/>
      <c r="QXV62" s="195"/>
      <c r="QXW62" s="195"/>
      <c r="QXX62" s="195"/>
      <c r="QXY62" s="195"/>
      <c r="QXZ62" s="195"/>
      <c r="QYA62" s="195"/>
      <c r="QYB62" s="195"/>
      <c r="QYC62" s="195"/>
      <c r="QYD62" s="195"/>
      <c r="QYE62" s="195"/>
      <c r="QYF62" s="195"/>
      <c r="QYG62" s="195"/>
      <c r="QYH62" s="315"/>
      <c r="QYI62" s="195"/>
      <c r="QYJ62" s="195"/>
      <c r="QYK62" s="195"/>
      <c r="QYL62" s="195"/>
      <c r="QYM62" s="195"/>
      <c r="QYN62" s="195"/>
      <c r="QYO62" s="195"/>
      <c r="QYP62" s="195"/>
      <c r="QYQ62" s="195"/>
      <c r="QYR62" s="195"/>
      <c r="QYS62" s="195"/>
      <c r="QYT62" s="195"/>
      <c r="QYU62" s="195"/>
      <c r="QYV62" s="315"/>
      <c r="QYW62" s="195"/>
      <c r="QYX62" s="195"/>
      <c r="QYY62" s="195"/>
      <c r="QYZ62" s="195"/>
      <c r="QZA62" s="195"/>
      <c r="QZB62" s="195"/>
      <c r="QZC62" s="195"/>
      <c r="QZD62" s="195"/>
      <c r="QZE62" s="195"/>
      <c r="QZF62" s="195"/>
      <c r="QZG62" s="195"/>
      <c r="QZH62" s="195"/>
      <c r="QZI62" s="195"/>
      <c r="QZJ62" s="315"/>
      <c r="QZK62" s="195"/>
      <c r="QZL62" s="195"/>
      <c r="QZM62" s="195"/>
      <c r="QZN62" s="195"/>
      <c r="QZO62" s="195"/>
      <c r="QZP62" s="195"/>
      <c r="QZQ62" s="195"/>
      <c r="QZR62" s="195"/>
      <c r="QZS62" s="195"/>
      <c r="QZT62" s="195"/>
      <c r="QZU62" s="195"/>
      <c r="QZV62" s="195"/>
      <c r="QZW62" s="195"/>
      <c r="QZX62" s="315"/>
      <c r="QZY62" s="195"/>
      <c r="QZZ62" s="195"/>
      <c r="RAA62" s="195"/>
      <c r="RAB62" s="195"/>
      <c r="RAC62" s="195"/>
      <c r="RAD62" s="195"/>
      <c r="RAE62" s="195"/>
      <c r="RAF62" s="195"/>
      <c r="RAG62" s="195"/>
      <c r="RAH62" s="195"/>
      <c r="RAI62" s="195"/>
      <c r="RAJ62" s="195"/>
      <c r="RAK62" s="195"/>
      <c r="RAL62" s="315"/>
      <c r="RAM62" s="195"/>
      <c r="RAN62" s="195"/>
      <c r="RAO62" s="195"/>
      <c r="RAP62" s="195"/>
      <c r="RAQ62" s="195"/>
      <c r="RAR62" s="195"/>
      <c r="RAS62" s="195"/>
      <c r="RAT62" s="195"/>
      <c r="RAU62" s="195"/>
      <c r="RAV62" s="195"/>
      <c r="RAW62" s="195"/>
      <c r="RAX62" s="195"/>
      <c r="RAY62" s="195"/>
      <c r="RAZ62" s="315"/>
      <c r="RBA62" s="195"/>
      <c r="RBB62" s="195"/>
      <c r="RBC62" s="195"/>
      <c r="RBD62" s="195"/>
      <c r="RBE62" s="195"/>
      <c r="RBF62" s="195"/>
      <c r="RBG62" s="195"/>
      <c r="RBH62" s="195"/>
      <c r="RBI62" s="195"/>
      <c r="RBJ62" s="195"/>
      <c r="RBK62" s="195"/>
      <c r="RBL62" s="195"/>
      <c r="RBM62" s="195"/>
      <c r="RBN62" s="315"/>
      <c r="RBO62" s="195"/>
      <c r="RBP62" s="195"/>
      <c r="RBQ62" s="195"/>
      <c r="RBR62" s="195"/>
      <c r="RBS62" s="195"/>
      <c r="RBT62" s="195"/>
      <c r="RBU62" s="195"/>
      <c r="RBV62" s="195"/>
      <c r="RBW62" s="195"/>
      <c r="RBX62" s="195"/>
      <c r="RBY62" s="195"/>
      <c r="RBZ62" s="195"/>
      <c r="RCA62" s="195"/>
      <c r="RCB62" s="315"/>
      <c r="RCC62" s="195"/>
      <c r="RCD62" s="195"/>
      <c r="RCE62" s="195"/>
      <c r="RCF62" s="195"/>
      <c r="RCG62" s="195"/>
      <c r="RCH62" s="195"/>
      <c r="RCI62" s="195"/>
      <c r="RCJ62" s="195"/>
      <c r="RCK62" s="195"/>
      <c r="RCL62" s="195"/>
      <c r="RCM62" s="195"/>
      <c r="RCN62" s="195"/>
      <c r="RCO62" s="195"/>
      <c r="RCP62" s="315"/>
      <c r="RCQ62" s="195"/>
      <c r="RCR62" s="195"/>
      <c r="RCS62" s="195"/>
      <c r="RCT62" s="195"/>
      <c r="RCU62" s="195"/>
      <c r="RCV62" s="195"/>
      <c r="RCW62" s="195"/>
      <c r="RCX62" s="195"/>
      <c r="RCY62" s="195"/>
      <c r="RCZ62" s="195"/>
      <c r="RDA62" s="195"/>
      <c r="RDB62" s="195"/>
      <c r="RDC62" s="195"/>
      <c r="RDD62" s="315"/>
      <c r="RDE62" s="195"/>
      <c r="RDF62" s="195"/>
      <c r="RDG62" s="195"/>
      <c r="RDH62" s="195"/>
      <c r="RDI62" s="195"/>
      <c r="RDJ62" s="195"/>
      <c r="RDK62" s="195"/>
      <c r="RDL62" s="195"/>
      <c r="RDM62" s="195"/>
      <c r="RDN62" s="195"/>
      <c r="RDO62" s="195"/>
      <c r="RDP62" s="195"/>
      <c r="RDQ62" s="195"/>
      <c r="RDR62" s="315"/>
      <c r="RDS62" s="195"/>
      <c r="RDT62" s="195"/>
      <c r="RDU62" s="195"/>
      <c r="RDV62" s="195"/>
      <c r="RDW62" s="195"/>
      <c r="RDX62" s="195"/>
      <c r="RDY62" s="195"/>
      <c r="RDZ62" s="195"/>
      <c r="REA62" s="195"/>
      <c r="REB62" s="195"/>
      <c r="REC62" s="195"/>
      <c r="RED62" s="195"/>
      <c r="REE62" s="195"/>
      <c r="REF62" s="315"/>
      <c r="REG62" s="195"/>
      <c r="REH62" s="195"/>
      <c r="REI62" s="195"/>
      <c r="REJ62" s="195"/>
      <c r="REK62" s="195"/>
      <c r="REL62" s="195"/>
      <c r="REM62" s="195"/>
      <c r="REN62" s="195"/>
      <c r="REO62" s="195"/>
      <c r="REP62" s="195"/>
      <c r="REQ62" s="195"/>
      <c r="RER62" s="195"/>
      <c r="RES62" s="195"/>
      <c r="RET62" s="315"/>
      <c r="REU62" s="195"/>
      <c r="REV62" s="195"/>
      <c r="REW62" s="195"/>
      <c r="REX62" s="195"/>
      <c r="REY62" s="195"/>
      <c r="REZ62" s="195"/>
      <c r="RFA62" s="195"/>
      <c r="RFB62" s="195"/>
      <c r="RFC62" s="195"/>
      <c r="RFD62" s="195"/>
      <c r="RFE62" s="195"/>
      <c r="RFF62" s="195"/>
      <c r="RFG62" s="195"/>
      <c r="RFH62" s="315"/>
      <c r="RFI62" s="195"/>
      <c r="RFJ62" s="195"/>
      <c r="RFK62" s="195"/>
      <c r="RFL62" s="195"/>
      <c r="RFM62" s="195"/>
      <c r="RFN62" s="195"/>
      <c r="RFO62" s="195"/>
      <c r="RFP62" s="195"/>
      <c r="RFQ62" s="195"/>
      <c r="RFR62" s="195"/>
      <c r="RFS62" s="195"/>
      <c r="RFT62" s="195"/>
      <c r="RFU62" s="195"/>
      <c r="RFV62" s="315"/>
      <c r="RFW62" s="195"/>
      <c r="RFX62" s="195"/>
      <c r="RFY62" s="195"/>
      <c r="RFZ62" s="195"/>
      <c r="RGA62" s="195"/>
      <c r="RGB62" s="195"/>
      <c r="RGC62" s="195"/>
      <c r="RGD62" s="195"/>
      <c r="RGE62" s="195"/>
      <c r="RGF62" s="195"/>
      <c r="RGG62" s="195"/>
      <c r="RGH62" s="195"/>
      <c r="RGI62" s="195"/>
      <c r="RGJ62" s="315"/>
      <c r="RGK62" s="195"/>
      <c r="RGL62" s="195"/>
      <c r="RGM62" s="195"/>
      <c r="RGN62" s="195"/>
      <c r="RGO62" s="195"/>
      <c r="RGP62" s="195"/>
      <c r="RGQ62" s="195"/>
      <c r="RGR62" s="195"/>
      <c r="RGS62" s="195"/>
      <c r="RGT62" s="195"/>
      <c r="RGU62" s="195"/>
      <c r="RGV62" s="195"/>
      <c r="RGW62" s="195"/>
      <c r="RGX62" s="315"/>
      <c r="RGY62" s="195"/>
      <c r="RGZ62" s="195"/>
      <c r="RHA62" s="195"/>
      <c r="RHB62" s="195"/>
      <c r="RHC62" s="195"/>
      <c r="RHD62" s="195"/>
      <c r="RHE62" s="195"/>
      <c r="RHF62" s="195"/>
      <c r="RHG62" s="195"/>
      <c r="RHH62" s="195"/>
      <c r="RHI62" s="195"/>
      <c r="RHJ62" s="195"/>
      <c r="RHK62" s="195"/>
      <c r="RHL62" s="315"/>
      <c r="RHM62" s="195"/>
      <c r="RHN62" s="195"/>
      <c r="RHO62" s="195"/>
      <c r="RHP62" s="195"/>
      <c r="RHQ62" s="195"/>
      <c r="RHR62" s="195"/>
      <c r="RHS62" s="195"/>
      <c r="RHT62" s="195"/>
      <c r="RHU62" s="195"/>
      <c r="RHV62" s="195"/>
      <c r="RHW62" s="195"/>
      <c r="RHX62" s="195"/>
      <c r="RHY62" s="195"/>
      <c r="RHZ62" s="315"/>
      <c r="RIA62" s="195"/>
      <c r="RIB62" s="195"/>
      <c r="RIC62" s="195"/>
      <c r="RID62" s="195"/>
      <c r="RIE62" s="195"/>
      <c r="RIF62" s="195"/>
      <c r="RIG62" s="195"/>
      <c r="RIH62" s="195"/>
      <c r="RII62" s="195"/>
      <c r="RIJ62" s="195"/>
      <c r="RIK62" s="195"/>
      <c r="RIL62" s="195"/>
      <c r="RIM62" s="195"/>
      <c r="RIN62" s="315"/>
      <c r="RIO62" s="195"/>
      <c r="RIP62" s="195"/>
      <c r="RIQ62" s="195"/>
      <c r="RIR62" s="195"/>
      <c r="RIS62" s="195"/>
      <c r="RIT62" s="195"/>
      <c r="RIU62" s="195"/>
      <c r="RIV62" s="195"/>
      <c r="RIW62" s="195"/>
      <c r="RIX62" s="195"/>
      <c r="RIY62" s="195"/>
      <c r="RIZ62" s="195"/>
      <c r="RJA62" s="195"/>
      <c r="RJB62" s="315"/>
      <c r="RJC62" s="195"/>
      <c r="RJD62" s="195"/>
      <c r="RJE62" s="195"/>
      <c r="RJF62" s="195"/>
      <c r="RJG62" s="195"/>
      <c r="RJH62" s="195"/>
      <c r="RJI62" s="195"/>
      <c r="RJJ62" s="195"/>
      <c r="RJK62" s="195"/>
      <c r="RJL62" s="195"/>
      <c r="RJM62" s="195"/>
      <c r="RJN62" s="195"/>
      <c r="RJO62" s="195"/>
      <c r="RJP62" s="315"/>
      <c r="RJQ62" s="195"/>
      <c r="RJR62" s="195"/>
      <c r="RJS62" s="195"/>
      <c r="RJT62" s="195"/>
      <c r="RJU62" s="195"/>
      <c r="RJV62" s="195"/>
      <c r="RJW62" s="195"/>
      <c r="RJX62" s="195"/>
      <c r="RJY62" s="195"/>
      <c r="RJZ62" s="195"/>
      <c r="RKA62" s="195"/>
      <c r="RKB62" s="195"/>
      <c r="RKC62" s="195"/>
      <c r="RKD62" s="315"/>
      <c r="RKE62" s="195"/>
      <c r="RKF62" s="195"/>
      <c r="RKG62" s="195"/>
      <c r="RKH62" s="195"/>
      <c r="RKI62" s="195"/>
      <c r="RKJ62" s="195"/>
      <c r="RKK62" s="195"/>
      <c r="RKL62" s="195"/>
      <c r="RKM62" s="195"/>
      <c r="RKN62" s="195"/>
      <c r="RKO62" s="195"/>
      <c r="RKP62" s="195"/>
      <c r="RKQ62" s="195"/>
      <c r="RKR62" s="315"/>
      <c r="RKS62" s="195"/>
      <c r="RKT62" s="195"/>
      <c r="RKU62" s="195"/>
      <c r="RKV62" s="195"/>
      <c r="RKW62" s="195"/>
      <c r="RKX62" s="195"/>
      <c r="RKY62" s="195"/>
      <c r="RKZ62" s="195"/>
      <c r="RLA62" s="195"/>
      <c r="RLB62" s="195"/>
      <c r="RLC62" s="195"/>
      <c r="RLD62" s="195"/>
      <c r="RLE62" s="195"/>
      <c r="RLF62" s="315"/>
      <c r="RLG62" s="195"/>
      <c r="RLH62" s="195"/>
      <c r="RLI62" s="195"/>
      <c r="RLJ62" s="195"/>
      <c r="RLK62" s="195"/>
      <c r="RLL62" s="195"/>
      <c r="RLM62" s="195"/>
      <c r="RLN62" s="195"/>
      <c r="RLO62" s="195"/>
      <c r="RLP62" s="195"/>
      <c r="RLQ62" s="195"/>
      <c r="RLR62" s="195"/>
      <c r="RLS62" s="195"/>
      <c r="RLT62" s="315"/>
      <c r="RLU62" s="195"/>
      <c r="RLV62" s="195"/>
      <c r="RLW62" s="195"/>
      <c r="RLX62" s="195"/>
      <c r="RLY62" s="195"/>
      <c r="RLZ62" s="195"/>
      <c r="RMA62" s="195"/>
      <c r="RMB62" s="195"/>
      <c r="RMC62" s="195"/>
      <c r="RMD62" s="195"/>
      <c r="RME62" s="195"/>
      <c r="RMF62" s="195"/>
      <c r="RMG62" s="195"/>
      <c r="RMH62" s="315"/>
      <c r="RMI62" s="195"/>
      <c r="RMJ62" s="195"/>
      <c r="RMK62" s="195"/>
      <c r="RML62" s="195"/>
      <c r="RMM62" s="195"/>
      <c r="RMN62" s="195"/>
      <c r="RMO62" s="195"/>
      <c r="RMP62" s="195"/>
      <c r="RMQ62" s="195"/>
      <c r="RMR62" s="195"/>
      <c r="RMS62" s="195"/>
      <c r="RMT62" s="195"/>
      <c r="RMU62" s="195"/>
      <c r="RMV62" s="315"/>
      <c r="RMW62" s="195"/>
      <c r="RMX62" s="195"/>
      <c r="RMY62" s="195"/>
      <c r="RMZ62" s="195"/>
      <c r="RNA62" s="195"/>
      <c r="RNB62" s="195"/>
      <c r="RNC62" s="195"/>
      <c r="RND62" s="195"/>
      <c r="RNE62" s="195"/>
      <c r="RNF62" s="195"/>
      <c r="RNG62" s="195"/>
      <c r="RNH62" s="195"/>
      <c r="RNI62" s="195"/>
      <c r="RNJ62" s="315"/>
      <c r="RNK62" s="195"/>
      <c r="RNL62" s="195"/>
      <c r="RNM62" s="195"/>
      <c r="RNN62" s="195"/>
      <c r="RNO62" s="195"/>
      <c r="RNP62" s="195"/>
      <c r="RNQ62" s="195"/>
      <c r="RNR62" s="195"/>
      <c r="RNS62" s="195"/>
      <c r="RNT62" s="195"/>
      <c r="RNU62" s="195"/>
      <c r="RNV62" s="195"/>
      <c r="RNW62" s="195"/>
      <c r="RNX62" s="315"/>
      <c r="RNY62" s="195"/>
      <c r="RNZ62" s="195"/>
      <c r="ROA62" s="195"/>
      <c r="ROB62" s="195"/>
      <c r="ROC62" s="195"/>
      <c r="ROD62" s="195"/>
      <c r="ROE62" s="195"/>
      <c r="ROF62" s="195"/>
      <c r="ROG62" s="195"/>
      <c r="ROH62" s="195"/>
      <c r="ROI62" s="195"/>
      <c r="ROJ62" s="195"/>
      <c r="ROK62" s="195"/>
      <c r="ROL62" s="315"/>
      <c r="ROM62" s="195"/>
      <c r="RON62" s="195"/>
      <c r="ROO62" s="195"/>
      <c r="ROP62" s="195"/>
      <c r="ROQ62" s="195"/>
      <c r="ROR62" s="195"/>
      <c r="ROS62" s="195"/>
      <c r="ROT62" s="195"/>
      <c r="ROU62" s="195"/>
      <c r="ROV62" s="195"/>
      <c r="ROW62" s="195"/>
      <c r="ROX62" s="195"/>
      <c r="ROY62" s="195"/>
      <c r="ROZ62" s="315"/>
      <c r="RPA62" s="195"/>
      <c r="RPB62" s="195"/>
      <c r="RPC62" s="195"/>
      <c r="RPD62" s="195"/>
      <c r="RPE62" s="195"/>
      <c r="RPF62" s="195"/>
      <c r="RPG62" s="195"/>
      <c r="RPH62" s="195"/>
      <c r="RPI62" s="195"/>
      <c r="RPJ62" s="195"/>
      <c r="RPK62" s="195"/>
      <c r="RPL62" s="195"/>
      <c r="RPM62" s="195"/>
      <c r="RPN62" s="315"/>
      <c r="RPO62" s="195"/>
      <c r="RPP62" s="195"/>
      <c r="RPQ62" s="195"/>
      <c r="RPR62" s="195"/>
      <c r="RPS62" s="195"/>
      <c r="RPT62" s="195"/>
      <c r="RPU62" s="195"/>
      <c r="RPV62" s="195"/>
      <c r="RPW62" s="195"/>
      <c r="RPX62" s="195"/>
      <c r="RPY62" s="195"/>
      <c r="RPZ62" s="195"/>
      <c r="RQA62" s="195"/>
      <c r="RQB62" s="315"/>
      <c r="RQC62" s="195"/>
      <c r="RQD62" s="195"/>
      <c r="RQE62" s="195"/>
      <c r="RQF62" s="195"/>
      <c r="RQG62" s="195"/>
      <c r="RQH62" s="195"/>
      <c r="RQI62" s="195"/>
      <c r="RQJ62" s="195"/>
      <c r="RQK62" s="195"/>
      <c r="RQL62" s="195"/>
      <c r="RQM62" s="195"/>
      <c r="RQN62" s="195"/>
      <c r="RQO62" s="195"/>
      <c r="RQP62" s="315"/>
      <c r="RQQ62" s="195"/>
      <c r="RQR62" s="195"/>
      <c r="RQS62" s="195"/>
      <c r="RQT62" s="195"/>
      <c r="RQU62" s="195"/>
      <c r="RQV62" s="195"/>
      <c r="RQW62" s="195"/>
      <c r="RQX62" s="195"/>
      <c r="RQY62" s="195"/>
      <c r="RQZ62" s="195"/>
      <c r="RRA62" s="195"/>
      <c r="RRB62" s="195"/>
      <c r="RRC62" s="195"/>
      <c r="RRD62" s="315"/>
      <c r="RRE62" s="195"/>
      <c r="RRF62" s="195"/>
      <c r="RRG62" s="195"/>
      <c r="RRH62" s="195"/>
      <c r="RRI62" s="195"/>
      <c r="RRJ62" s="195"/>
      <c r="RRK62" s="195"/>
      <c r="RRL62" s="195"/>
      <c r="RRM62" s="195"/>
      <c r="RRN62" s="195"/>
      <c r="RRO62" s="195"/>
      <c r="RRP62" s="195"/>
      <c r="RRQ62" s="195"/>
      <c r="RRR62" s="315"/>
      <c r="RRS62" s="195"/>
      <c r="RRT62" s="195"/>
      <c r="RRU62" s="195"/>
      <c r="RRV62" s="195"/>
      <c r="RRW62" s="195"/>
      <c r="RRX62" s="195"/>
      <c r="RRY62" s="195"/>
      <c r="RRZ62" s="195"/>
      <c r="RSA62" s="195"/>
      <c r="RSB62" s="195"/>
      <c r="RSC62" s="195"/>
      <c r="RSD62" s="195"/>
      <c r="RSE62" s="195"/>
      <c r="RSF62" s="315"/>
      <c r="RSG62" s="195"/>
      <c r="RSH62" s="195"/>
      <c r="RSI62" s="195"/>
      <c r="RSJ62" s="195"/>
      <c r="RSK62" s="195"/>
      <c r="RSL62" s="195"/>
      <c r="RSM62" s="195"/>
      <c r="RSN62" s="195"/>
      <c r="RSO62" s="195"/>
      <c r="RSP62" s="195"/>
      <c r="RSQ62" s="195"/>
      <c r="RSR62" s="195"/>
      <c r="RSS62" s="195"/>
      <c r="RST62" s="315"/>
      <c r="RSU62" s="195"/>
      <c r="RSV62" s="195"/>
      <c r="RSW62" s="195"/>
      <c r="RSX62" s="195"/>
      <c r="RSY62" s="195"/>
      <c r="RSZ62" s="195"/>
      <c r="RTA62" s="195"/>
      <c r="RTB62" s="195"/>
      <c r="RTC62" s="195"/>
      <c r="RTD62" s="195"/>
      <c r="RTE62" s="195"/>
      <c r="RTF62" s="195"/>
      <c r="RTG62" s="195"/>
      <c r="RTH62" s="315"/>
      <c r="RTI62" s="195"/>
      <c r="RTJ62" s="195"/>
      <c r="RTK62" s="195"/>
      <c r="RTL62" s="195"/>
      <c r="RTM62" s="195"/>
      <c r="RTN62" s="195"/>
      <c r="RTO62" s="195"/>
      <c r="RTP62" s="195"/>
      <c r="RTQ62" s="195"/>
      <c r="RTR62" s="195"/>
      <c r="RTS62" s="195"/>
      <c r="RTT62" s="195"/>
      <c r="RTU62" s="195"/>
      <c r="RTV62" s="315"/>
      <c r="RTW62" s="195"/>
      <c r="RTX62" s="195"/>
      <c r="RTY62" s="195"/>
      <c r="RTZ62" s="195"/>
      <c r="RUA62" s="195"/>
      <c r="RUB62" s="195"/>
      <c r="RUC62" s="195"/>
      <c r="RUD62" s="195"/>
      <c r="RUE62" s="195"/>
      <c r="RUF62" s="195"/>
      <c r="RUG62" s="195"/>
      <c r="RUH62" s="195"/>
      <c r="RUI62" s="195"/>
      <c r="RUJ62" s="315"/>
      <c r="RUK62" s="195"/>
      <c r="RUL62" s="195"/>
      <c r="RUM62" s="195"/>
      <c r="RUN62" s="195"/>
      <c r="RUO62" s="195"/>
      <c r="RUP62" s="195"/>
      <c r="RUQ62" s="195"/>
      <c r="RUR62" s="195"/>
      <c r="RUS62" s="195"/>
      <c r="RUT62" s="195"/>
      <c r="RUU62" s="195"/>
      <c r="RUV62" s="195"/>
      <c r="RUW62" s="195"/>
      <c r="RUX62" s="315"/>
      <c r="RUY62" s="195"/>
      <c r="RUZ62" s="195"/>
      <c r="RVA62" s="195"/>
      <c r="RVB62" s="195"/>
      <c r="RVC62" s="195"/>
      <c r="RVD62" s="195"/>
      <c r="RVE62" s="195"/>
      <c r="RVF62" s="195"/>
      <c r="RVG62" s="195"/>
      <c r="RVH62" s="195"/>
      <c r="RVI62" s="195"/>
      <c r="RVJ62" s="195"/>
      <c r="RVK62" s="195"/>
      <c r="RVL62" s="315"/>
      <c r="RVM62" s="195"/>
      <c r="RVN62" s="195"/>
      <c r="RVO62" s="195"/>
      <c r="RVP62" s="195"/>
      <c r="RVQ62" s="195"/>
      <c r="RVR62" s="195"/>
      <c r="RVS62" s="195"/>
      <c r="RVT62" s="195"/>
      <c r="RVU62" s="195"/>
      <c r="RVV62" s="195"/>
      <c r="RVW62" s="195"/>
      <c r="RVX62" s="195"/>
      <c r="RVY62" s="195"/>
      <c r="RVZ62" s="315"/>
      <c r="RWA62" s="195"/>
      <c r="RWB62" s="195"/>
      <c r="RWC62" s="195"/>
      <c r="RWD62" s="195"/>
      <c r="RWE62" s="195"/>
      <c r="RWF62" s="195"/>
      <c r="RWG62" s="195"/>
      <c r="RWH62" s="195"/>
      <c r="RWI62" s="195"/>
      <c r="RWJ62" s="195"/>
      <c r="RWK62" s="195"/>
      <c r="RWL62" s="195"/>
      <c r="RWM62" s="195"/>
      <c r="RWN62" s="315"/>
      <c r="RWO62" s="195"/>
      <c r="RWP62" s="195"/>
      <c r="RWQ62" s="195"/>
      <c r="RWR62" s="195"/>
      <c r="RWS62" s="195"/>
      <c r="RWT62" s="195"/>
      <c r="RWU62" s="195"/>
      <c r="RWV62" s="195"/>
      <c r="RWW62" s="195"/>
      <c r="RWX62" s="195"/>
      <c r="RWY62" s="195"/>
      <c r="RWZ62" s="195"/>
      <c r="RXA62" s="195"/>
      <c r="RXB62" s="315"/>
      <c r="RXC62" s="195"/>
      <c r="RXD62" s="195"/>
      <c r="RXE62" s="195"/>
      <c r="RXF62" s="195"/>
      <c r="RXG62" s="195"/>
      <c r="RXH62" s="195"/>
      <c r="RXI62" s="195"/>
      <c r="RXJ62" s="195"/>
      <c r="RXK62" s="195"/>
      <c r="RXL62" s="195"/>
      <c r="RXM62" s="195"/>
      <c r="RXN62" s="195"/>
      <c r="RXO62" s="195"/>
      <c r="RXP62" s="315"/>
      <c r="RXQ62" s="195"/>
      <c r="RXR62" s="195"/>
      <c r="RXS62" s="195"/>
      <c r="RXT62" s="195"/>
      <c r="RXU62" s="195"/>
      <c r="RXV62" s="195"/>
      <c r="RXW62" s="195"/>
      <c r="RXX62" s="195"/>
      <c r="RXY62" s="195"/>
      <c r="RXZ62" s="195"/>
      <c r="RYA62" s="195"/>
      <c r="RYB62" s="195"/>
      <c r="RYC62" s="195"/>
      <c r="RYD62" s="315"/>
      <c r="RYE62" s="195"/>
      <c r="RYF62" s="195"/>
      <c r="RYG62" s="195"/>
      <c r="RYH62" s="195"/>
      <c r="RYI62" s="195"/>
      <c r="RYJ62" s="195"/>
      <c r="RYK62" s="195"/>
      <c r="RYL62" s="195"/>
      <c r="RYM62" s="195"/>
      <c r="RYN62" s="195"/>
      <c r="RYO62" s="195"/>
      <c r="RYP62" s="195"/>
      <c r="RYQ62" s="195"/>
      <c r="RYR62" s="315"/>
      <c r="RYS62" s="195"/>
      <c r="RYT62" s="195"/>
      <c r="RYU62" s="195"/>
      <c r="RYV62" s="195"/>
      <c r="RYW62" s="195"/>
      <c r="RYX62" s="195"/>
      <c r="RYY62" s="195"/>
      <c r="RYZ62" s="195"/>
      <c r="RZA62" s="195"/>
      <c r="RZB62" s="195"/>
      <c r="RZC62" s="195"/>
      <c r="RZD62" s="195"/>
      <c r="RZE62" s="195"/>
      <c r="RZF62" s="315"/>
      <c r="RZG62" s="195"/>
      <c r="RZH62" s="195"/>
      <c r="RZI62" s="195"/>
      <c r="RZJ62" s="195"/>
      <c r="RZK62" s="195"/>
      <c r="RZL62" s="195"/>
      <c r="RZM62" s="195"/>
      <c r="RZN62" s="195"/>
      <c r="RZO62" s="195"/>
      <c r="RZP62" s="195"/>
      <c r="RZQ62" s="195"/>
      <c r="RZR62" s="195"/>
      <c r="RZS62" s="195"/>
      <c r="RZT62" s="315"/>
      <c r="RZU62" s="195"/>
      <c r="RZV62" s="195"/>
      <c r="RZW62" s="195"/>
      <c r="RZX62" s="195"/>
      <c r="RZY62" s="195"/>
      <c r="RZZ62" s="195"/>
      <c r="SAA62" s="195"/>
      <c r="SAB62" s="195"/>
      <c r="SAC62" s="195"/>
      <c r="SAD62" s="195"/>
      <c r="SAE62" s="195"/>
      <c r="SAF62" s="195"/>
      <c r="SAG62" s="195"/>
      <c r="SAH62" s="315"/>
      <c r="SAI62" s="195"/>
      <c r="SAJ62" s="195"/>
      <c r="SAK62" s="195"/>
      <c r="SAL62" s="195"/>
      <c r="SAM62" s="195"/>
      <c r="SAN62" s="195"/>
      <c r="SAO62" s="195"/>
      <c r="SAP62" s="195"/>
      <c r="SAQ62" s="195"/>
      <c r="SAR62" s="195"/>
      <c r="SAS62" s="195"/>
      <c r="SAT62" s="195"/>
      <c r="SAU62" s="195"/>
      <c r="SAV62" s="315"/>
      <c r="SAW62" s="195"/>
      <c r="SAX62" s="195"/>
      <c r="SAY62" s="195"/>
      <c r="SAZ62" s="195"/>
      <c r="SBA62" s="195"/>
      <c r="SBB62" s="195"/>
      <c r="SBC62" s="195"/>
      <c r="SBD62" s="195"/>
      <c r="SBE62" s="195"/>
      <c r="SBF62" s="195"/>
      <c r="SBG62" s="195"/>
      <c r="SBH62" s="195"/>
      <c r="SBI62" s="195"/>
      <c r="SBJ62" s="315"/>
      <c r="SBK62" s="195"/>
      <c r="SBL62" s="195"/>
      <c r="SBM62" s="195"/>
      <c r="SBN62" s="195"/>
      <c r="SBO62" s="195"/>
      <c r="SBP62" s="195"/>
      <c r="SBQ62" s="195"/>
      <c r="SBR62" s="195"/>
      <c r="SBS62" s="195"/>
      <c r="SBT62" s="195"/>
      <c r="SBU62" s="195"/>
      <c r="SBV62" s="195"/>
      <c r="SBW62" s="195"/>
      <c r="SBX62" s="315"/>
      <c r="SBY62" s="195"/>
      <c r="SBZ62" s="195"/>
      <c r="SCA62" s="195"/>
      <c r="SCB62" s="195"/>
      <c r="SCC62" s="195"/>
      <c r="SCD62" s="195"/>
      <c r="SCE62" s="195"/>
      <c r="SCF62" s="195"/>
      <c r="SCG62" s="195"/>
      <c r="SCH62" s="195"/>
      <c r="SCI62" s="195"/>
      <c r="SCJ62" s="195"/>
      <c r="SCK62" s="195"/>
      <c r="SCL62" s="315"/>
      <c r="SCM62" s="195"/>
      <c r="SCN62" s="195"/>
      <c r="SCO62" s="195"/>
      <c r="SCP62" s="195"/>
      <c r="SCQ62" s="195"/>
      <c r="SCR62" s="195"/>
      <c r="SCS62" s="195"/>
      <c r="SCT62" s="195"/>
      <c r="SCU62" s="195"/>
      <c r="SCV62" s="195"/>
      <c r="SCW62" s="195"/>
      <c r="SCX62" s="195"/>
      <c r="SCY62" s="195"/>
      <c r="SCZ62" s="315"/>
      <c r="SDA62" s="195"/>
      <c r="SDB62" s="195"/>
      <c r="SDC62" s="195"/>
      <c r="SDD62" s="195"/>
      <c r="SDE62" s="195"/>
      <c r="SDF62" s="195"/>
      <c r="SDG62" s="195"/>
      <c r="SDH62" s="195"/>
      <c r="SDI62" s="195"/>
      <c r="SDJ62" s="195"/>
      <c r="SDK62" s="195"/>
      <c r="SDL62" s="195"/>
      <c r="SDM62" s="195"/>
      <c r="SDN62" s="315"/>
      <c r="SDO62" s="195"/>
      <c r="SDP62" s="195"/>
      <c r="SDQ62" s="195"/>
      <c r="SDR62" s="195"/>
      <c r="SDS62" s="195"/>
      <c r="SDT62" s="195"/>
      <c r="SDU62" s="195"/>
      <c r="SDV62" s="195"/>
      <c r="SDW62" s="195"/>
      <c r="SDX62" s="195"/>
      <c r="SDY62" s="195"/>
      <c r="SDZ62" s="195"/>
      <c r="SEA62" s="195"/>
      <c r="SEB62" s="315"/>
      <c r="SEC62" s="195"/>
      <c r="SED62" s="195"/>
      <c r="SEE62" s="195"/>
      <c r="SEF62" s="195"/>
      <c r="SEG62" s="195"/>
      <c r="SEH62" s="195"/>
      <c r="SEI62" s="195"/>
      <c r="SEJ62" s="195"/>
      <c r="SEK62" s="195"/>
      <c r="SEL62" s="195"/>
      <c r="SEM62" s="195"/>
      <c r="SEN62" s="195"/>
      <c r="SEO62" s="195"/>
      <c r="SEP62" s="315"/>
      <c r="SEQ62" s="195"/>
      <c r="SER62" s="195"/>
      <c r="SES62" s="195"/>
      <c r="SET62" s="195"/>
      <c r="SEU62" s="195"/>
      <c r="SEV62" s="195"/>
      <c r="SEW62" s="195"/>
      <c r="SEX62" s="195"/>
      <c r="SEY62" s="195"/>
      <c r="SEZ62" s="195"/>
      <c r="SFA62" s="195"/>
      <c r="SFB62" s="195"/>
      <c r="SFC62" s="195"/>
      <c r="SFD62" s="315"/>
      <c r="SFE62" s="195"/>
      <c r="SFF62" s="195"/>
      <c r="SFG62" s="195"/>
      <c r="SFH62" s="195"/>
      <c r="SFI62" s="195"/>
      <c r="SFJ62" s="195"/>
      <c r="SFK62" s="195"/>
      <c r="SFL62" s="195"/>
      <c r="SFM62" s="195"/>
      <c r="SFN62" s="195"/>
      <c r="SFO62" s="195"/>
      <c r="SFP62" s="195"/>
      <c r="SFQ62" s="195"/>
      <c r="SFR62" s="315"/>
      <c r="SFS62" s="195"/>
      <c r="SFT62" s="195"/>
      <c r="SFU62" s="195"/>
      <c r="SFV62" s="195"/>
      <c r="SFW62" s="195"/>
      <c r="SFX62" s="195"/>
      <c r="SFY62" s="195"/>
      <c r="SFZ62" s="195"/>
      <c r="SGA62" s="195"/>
      <c r="SGB62" s="195"/>
      <c r="SGC62" s="195"/>
      <c r="SGD62" s="195"/>
      <c r="SGE62" s="195"/>
      <c r="SGF62" s="315"/>
      <c r="SGG62" s="195"/>
      <c r="SGH62" s="195"/>
      <c r="SGI62" s="195"/>
      <c r="SGJ62" s="195"/>
      <c r="SGK62" s="195"/>
      <c r="SGL62" s="195"/>
      <c r="SGM62" s="195"/>
      <c r="SGN62" s="195"/>
      <c r="SGO62" s="195"/>
      <c r="SGP62" s="195"/>
      <c r="SGQ62" s="195"/>
      <c r="SGR62" s="195"/>
      <c r="SGS62" s="195"/>
      <c r="SGT62" s="315"/>
      <c r="SGU62" s="195"/>
      <c r="SGV62" s="195"/>
      <c r="SGW62" s="195"/>
      <c r="SGX62" s="195"/>
      <c r="SGY62" s="195"/>
      <c r="SGZ62" s="195"/>
      <c r="SHA62" s="195"/>
      <c r="SHB62" s="195"/>
      <c r="SHC62" s="195"/>
      <c r="SHD62" s="195"/>
      <c r="SHE62" s="195"/>
      <c r="SHF62" s="195"/>
      <c r="SHG62" s="195"/>
      <c r="SHH62" s="315"/>
      <c r="SHI62" s="195"/>
      <c r="SHJ62" s="195"/>
      <c r="SHK62" s="195"/>
      <c r="SHL62" s="195"/>
      <c r="SHM62" s="195"/>
      <c r="SHN62" s="195"/>
      <c r="SHO62" s="195"/>
      <c r="SHP62" s="195"/>
      <c r="SHQ62" s="195"/>
      <c r="SHR62" s="195"/>
      <c r="SHS62" s="195"/>
      <c r="SHT62" s="195"/>
      <c r="SHU62" s="195"/>
      <c r="SHV62" s="315"/>
      <c r="SHW62" s="195"/>
      <c r="SHX62" s="195"/>
      <c r="SHY62" s="195"/>
      <c r="SHZ62" s="195"/>
      <c r="SIA62" s="195"/>
      <c r="SIB62" s="195"/>
      <c r="SIC62" s="195"/>
      <c r="SID62" s="195"/>
      <c r="SIE62" s="195"/>
      <c r="SIF62" s="195"/>
      <c r="SIG62" s="195"/>
      <c r="SIH62" s="195"/>
      <c r="SII62" s="195"/>
      <c r="SIJ62" s="315"/>
      <c r="SIK62" s="195"/>
      <c r="SIL62" s="195"/>
      <c r="SIM62" s="195"/>
      <c r="SIN62" s="195"/>
      <c r="SIO62" s="195"/>
      <c r="SIP62" s="195"/>
      <c r="SIQ62" s="195"/>
      <c r="SIR62" s="195"/>
      <c r="SIS62" s="195"/>
      <c r="SIT62" s="195"/>
      <c r="SIU62" s="195"/>
      <c r="SIV62" s="195"/>
      <c r="SIW62" s="195"/>
      <c r="SIX62" s="315"/>
      <c r="SIY62" s="195"/>
      <c r="SIZ62" s="195"/>
      <c r="SJA62" s="195"/>
      <c r="SJB62" s="195"/>
      <c r="SJC62" s="195"/>
      <c r="SJD62" s="195"/>
      <c r="SJE62" s="195"/>
      <c r="SJF62" s="195"/>
      <c r="SJG62" s="195"/>
      <c r="SJH62" s="195"/>
      <c r="SJI62" s="195"/>
      <c r="SJJ62" s="195"/>
      <c r="SJK62" s="195"/>
      <c r="SJL62" s="315"/>
      <c r="SJM62" s="195"/>
      <c r="SJN62" s="195"/>
      <c r="SJO62" s="195"/>
      <c r="SJP62" s="195"/>
      <c r="SJQ62" s="195"/>
      <c r="SJR62" s="195"/>
      <c r="SJS62" s="195"/>
      <c r="SJT62" s="195"/>
      <c r="SJU62" s="195"/>
      <c r="SJV62" s="195"/>
      <c r="SJW62" s="195"/>
      <c r="SJX62" s="195"/>
      <c r="SJY62" s="195"/>
      <c r="SJZ62" s="315"/>
      <c r="SKA62" s="195"/>
      <c r="SKB62" s="195"/>
      <c r="SKC62" s="195"/>
      <c r="SKD62" s="195"/>
      <c r="SKE62" s="195"/>
      <c r="SKF62" s="195"/>
      <c r="SKG62" s="195"/>
      <c r="SKH62" s="195"/>
      <c r="SKI62" s="195"/>
      <c r="SKJ62" s="195"/>
      <c r="SKK62" s="195"/>
      <c r="SKL62" s="195"/>
      <c r="SKM62" s="195"/>
      <c r="SKN62" s="315"/>
      <c r="SKO62" s="195"/>
      <c r="SKP62" s="195"/>
      <c r="SKQ62" s="195"/>
      <c r="SKR62" s="195"/>
      <c r="SKS62" s="195"/>
      <c r="SKT62" s="195"/>
      <c r="SKU62" s="195"/>
      <c r="SKV62" s="195"/>
      <c r="SKW62" s="195"/>
      <c r="SKX62" s="195"/>
      <c r="SKY62" s="195"/>
      <c r="SKZ62" s="195"/>
      <c r="SLA62" s="195"/>
      <c r="SLB62" s="315"/>
      <c r="SLC62" s="195"/>
      <c r="SLD62" s="195"/>
      <c r="SLE62" s="195"/>
      <c r="SLF62" s="195"/>
      <c r="SLG62" s="195"/>
      <c r="SLH62" s="195"/>
      <c r="SLI62" s="195"/>
      <c r="SLJ62" s="195"/>
      <c r="SLK62" s="195"/>
      <c r="SLL62" s="195"/>
      <c r="SLM62" s="195"/>
      <c r="SLN62" s="195"/>
      <c r="SLO62" s="195"/>
      <c r="SLP62" s="315"/>
      <c r="SLQ62" s="195"/>
      <c r="SLR62" s="195"/>
      <c r="SLS62" s="195"/>
      <c r="SLT62" s="195"/>
      <c r="SLU62" s="195"/>
      <c r="SLV62" s="195"/>
      <c r="SLW62" s="195"/>
      <c r="SLX62" s="195"/>
      <c r="SLY62" s="195"/>
      <c r="SLZ62" s="195"/>
      <c r="SMA62" s="195"/>
      <c r="SMB62" s="195"/>
      <c r="SMC62" s="195"/>
      <c r="SMD62" s="315"/>
      <c r="SME62" s="195"/>
      <c r="SMF62" s="195"/>
      <c r="SMG62" s="195"/>
      <c r="SMH62" s="195"/>
      <c r="SMI62" s="195"/>
      <c r="SMJ62" s="195"/>
      <c r="SMK62" s="195"/>
      <c r="SML62" s="195"/>
      <c r="SMM62" s="195"/>
      <c r="SMN62" s="195"/>
      <c r="SMO62" s="195"/>
      <c r="SMP62" s="195"/>
      <c r="SMQ62" s="195"/>
      <c r="SMR62" s="315"/>
      <c r="SMS62" s="195"/>
      <c r="SMT62" s="195"/>
      <c r="SMU62" s="195"/>
      <c r="SMV62" s="195"/>
      <c r="SMW62" s="195"/>
      <c r="SMX62" s="195"/>
      <c r="SMY62" s="195"/>
      <c r="SMZ62" s="195"/>
      <c r="SNA62" s="195"/>
      <c r="SNB62" s="195"/>
      <c r="SNC62" s="195"/>
      <c r="SND62" s="195"/>
      <c r="SNE62" s="195"/>
      <c r="SNF62" s="315"/>
      <c r="SNG62" s="195"/>
      <c r="SNH62" s="195"/>
      <c r="SNI62" s="195"/>
      <c r="SNJ62" s="195"/>
      <c r="SNK62" s="195"/>
      <c r="SNL62" s="195"/>
      <c r="SNM62" s="195"/>
      <c r="SNN62" s="195"/>
      <c r="SNO62" s="195"/>
      <c r="SNP62" s="195"/>
      <c r="SNQ62" s="195"/>
      <c r="SNR62" s="195"/>
      <c r="SNS62" s="195"/>
      <c r="SNT62" s="315"/>
      <c r="SNU62" s="195"/>
      <c r="SNV62" s="195"/>
      <c r="SNW62" s="195"/>
      <c r="SNX62" s="195"/>
      <c r="SNY62" s="195"/>
      <c r="SNZ62" s="195"/>
      <c r="SOA62" s="195"/>
      <c r="SOB62" s="195"/>
      <c r="SOC62" s="195"/>
      <c r="SOD62" s="195"/>
      <c r="SOE62" s="195"/>
      <c r="SOF62" s="195"/>
      <c r="SOG62" s="195"/>
      <c r="SOH62" s="315"/>
      <c r="SOI62" s="195"/>
      <c r="SOJ62" s="195"/>
      <c r="SOK62" s="195"/>
      <c r="SOL62" s="195"/>
      <c r="SOM62" s="195"/>
      <c r="SON62" s="195"/>
      <c r="SOO62" s="195"/>
      <c r="SOP62" s="195"/>
      <c r="SOQ62" s="195"/>
      <c r="SOR62" s="195"/>
      <c r="SOS62" s="195"/>
      <c r="SOT62" s="195"/>
      <c r="SOU62" s="195"/>
      <c r="SOV62" s="315"/>
      <c r="SOW62" s="195"/>
      <c r="SOX62" s="195"/>
      <c r="SOY62" s="195"/>
      <c r="SOZ62" s="195"/>
      <c r="SPA62" s="195"/>
      <c r="SPB62" s="195"/>
      <c r="SPC62" s="195"/>
      <c r="SPD62" s="195"/>
      <c r="SPE62" s="195"/>
      <c r="SPF62" s="195"/>
      <c r="SPG62" s="195"/>
      <c r="SPH62" s="195"/>
      <c r="SPI62" s="195"/>
      <c r="SPJ62" s="315"/>
      <c r="SPK62" s="195"/>
      <c r="SPL62" s="195"/>
      <c r="SPM62" s="195"/>
      <c r="SPN62" s="195"/>
      <c r="SPO62" s="195"/>
      <c r="SPP62" s="195"/>
      <c r="SPQ62" s="195"/>
      <c r="SPR62" s="195"/>
      <c r="SPS62" s="195"/>
      <c r="SPT62" s="195"/>
      <c r="SPU62" s="195"/>
      <c r="SPV62" s="195"/>
      <c r="SPW62" s="195"/>
      <c r="SPX62" s="315"/>
      <c r="SPY62" s="195"/>
      <c r="SPZ62" s="195"/>
      <c r="SQA62" s="195"/>
      <c r="SQB62" s="195"/>
      <c r="SQC62" s="195"/>
      <c r="SQD62" s="195"/>
      <c r="SQE62" s="195"/>
      <c r="SQF62" s="195"/>
      <c r="SQG62" s="195"/>
      <c r="SQH62" s="195"/>
      <c r="SQI62" s="195"/>
      <c r="SQJ62" s="195"/>
      <c r="SQK62" s="195"/>
      <c r="SQL62" s="315"/>
      <c r="SQM62" s="195"/>
      <c r="SQN62" s="195"/>
      <c r="SQO62" s="195"/>
      <c r="SQP62" s="195"/>
      <c r="SQQ62" s="195"/>
      <c r="SQR62" s="195"/>
      <c r="SQS62" s="195"/>
      <c r="SQT62" s="195"/>
      <c r="SQU62" s="195"/>
      <c r="SQV62" s="195"/>
      <c r="SQW62" s="195"/>
      <c r="SQX62" s="195"/>
      <c r="SQY62" s="195"/>
      <c r="SQZ62" s="315"/>
      <c r="SRA62" s="195"/>
      <c r="SRB62" s="195"/>
      <c r="SRC62" s="195"/>
      <c r="SRD62" s="195"/>
      <c r="SRE62" s="195"/>
      <c r="SRF62" s="195"/>
      <c r="SRG62" s="195"/>
      <c r="SRH62" s="195"/>
      <c r="SRI62" s="195"/>
      <c r="SRJ62" s="195"/>
      <c r="SRK62" s="195"/>
      <c r="SRL62" s="195"/>
      <c r="SRM62" s="195"/>
      <c r="SRN62" s="315"/>
      <c r="SRO62" s="195"/>
      <c r="SRP62" s="195"/>
      <c r="SRQ62" s="195"/>
      <c r="SRR62" s="195"/>
      <c r="SRS62" s="195"/>
      <c r="SRT62" s="195"/>
      <c r="SRU62" s="195"/>
      <c r="SRV62" s="195"/>
      <c r="SRW62" s="195"/>
      <c r="SRX62" s="195"/>
      <c r="SRY62" s="195"/>
      <c r="SRZ62" s="195"/>
      <c r="SSA62" s="195"/>
      <c r="SSB62" s="315"/>
      <c r="SSC62" s="195"/>
      <c r="SSD62" s="195"/>
      <c r="SSE62" s="195"/>
      <c r="SSF62" s="195"/>
      <c r="SSG62" s="195"/>
      <c r="SSH62" s="195"/>
      <c r="SSI62" s="195"/>
      <c r="SSJ62" s="195"/>
      <c r="SSK62" s="195"/>
      <c r="SSL62" s="195"/>
      <c r="SSM62" s="195"/>
      <c r="SSN62" s="195"/>
      <c r="SSO62" s="195"/>
      <c r="SSP62" s="315"/>
      <c r="SSQ62" s="195"/>
      <c r="SSR62" s="195"/>
      <c r="SSS62" s="195"/>
      <c r="SST62" s="195"/>
      <c r="SSU62" s="195"/>
      <c r="SSV62" s="195"/>
      <c r="SSW62" s="195"/>
      <c r="SSX62" s="195"/>
      <c r="SSY62" s="195"/>
      <c r="SSZ62" s="195"/>
      <c r="STA62" s="195"/>
      <c r="STB62" s="195"/>
      <c r="STC62" s="195"/>
      <c r="STD62" s="315"/>
      <c r="STE62" s="195"/>
      <c r="STF62" s="195"/>
      <c r="STG62" s="195"/>
      <c r="STH62" s="195"/>
      <c r="STI62" s="195"/>
      <c r="STJ62" s="195"/>
      <c r="STK62" s="195"/>
      <c r="STL62" s="195"/>
      <c r="STM62" s="195"/>
      <c r="STN62" s="195"/>
      <c r="STO62" s="195"/>
      <c r="STP62" s="195"/>
      <c r="STQ62" s="195"/>
      <c r="STR62" s="315"/>
      <c r="STS62" s="195"/>
      <c r="STT62" s="195"/>
      <c r="STU62" s="195"/>
      <c r="STV62" s="195"/>
      <c r="STW62" s="195"/>
      <c r="STX62" s="195"/>
      <c r="STY62" s="195"/>
      <c r="STZ62" s="195"/>
      <c r="SUA62" s="195"/>
      <c r="SUB62" s="195"/>
      <c r="SUC62" s="195"/>
      <c r="SUD62" s="195"/>
      <c r="SUE62" s="195"/>
      <c r="SUF62" s="315"/>
      <c r="SUG62" s="195"/>
      <c r="SUH62" s="195"/>
      <c r="SUI62" s="195"/>
      <c r="SUJ62" s="195"/>
      <c r="SUK62" s="195"/>
      <c r="SUL62" s="195"/>
      <c r="SUM62" s="195"/>
      <c r="SUN62" s="195"/>
      <c r="SUO62" s="195"/>
      <c r="SUP62" s="195"/>
      <c r="SUQ62" s="195"/>
      <c r="SUR62" s="195"/>
      <c r="SUS62" s="195"/>
      <c r="SUT62" s="315"/>
      <c r="SUU62" s="195"/>
      <c r="SUV62" s="195"/>
      <c r="SUW62" s="195"/>
      <c r="SUX62" s="195"/>
      <c r="SUY62" s="195"/>
      <c r="SUZ62" s="195"/>
      <c r="SVA62" s="195"/>
      <c r="SVB62" s="195"/>
      <c r="SVC62" s="195"/>
      <c r="SVD62" s="195"/>
      <c r="SVE62" s="195"/>
      <c r="SVF62" s="195"/>
      <c r="SVG62" s="195"/>
      <c r="SVH62" s="315"/>
      <c r="SVI62" s="195"/>
      <c r="SVJ62" s="195"/>
      <c r="SVK62" s="195"/>
      <c r="SVL62" s="195"/>
      <c r="SVM62" s="195"/>
      <c r="SVN62" s="195"/>
      <c r="SVO62" s="195"/>
      <c r="SVP62" s="195"/>
      <c r="SVQ62" s="195"/>
      <c r="SVR62" s="195"/>
      <c r="SVS62" s="195"/>
      <c r="SVT62" s="195"/>
      <c r="SVU62" s="195"/>
      <c r="SVV62" s="315"/>
      <c r="SVW62" s="195"/>
      <c r="SVX62" s="195"/>
      <c r="SVY62" s="195"/>
      <c r="SVZ62" s="195"/>
      <c r="SWA62" s="195"/>
      <c r="SWB62" s="195"/>
      <c r="SWC62" s="195"/>
      <c r="SWD62" s="195"/>
      <c r="SWE62" s="195"/>
      <c r="SWF62" s="195"/>
      <c r="SWG62" s="195"/>
      <c r="SWH62" s="195"/>
      <c r="SWI62" s="195"/>
      <c r="SWJ62" s="315"/>
      <c r="SWK62" s="195"/>
      <c r="SWL62" s="195"/>
      <c r="SWM62" s="195"/>
      <c r="SWN62" s="195"/>
      <c r="SWO62" s="195"/>
      <c r="SWP62" s="195"/>
      <c r="SWQ62" s="195"/>
      <c r="SWR62" s="195"/>
      <c r="SWS62" s="195"/>
      <c r="SWT62" s="195"/>
      <c r="SWU62" s="195"/>
      <c r="SWV62" s="195"/>
      <c r="SWW62" s="195"/>
      <c r="SWX62" s="315"/>
      <c r="SWY62" s="195"/>
      <c r="SWZ62" s="195"/>
      <c r="SXA62" s="195"/>
      <c r="SXB62" s="195"/>
      <c r="SXC62" s="195"/>
      <c r="SXD62" s="195"/>
      <c r="SXE62" s="195"/>
      <c r="SXF62" s="195"/>
      <c r="SXG62" s="195"/>
      <c r="SXH62" s="195"/>
      <c r="SXI62" s="195"/>
      <c r="SXJ62" s="195"/>
      <c r="SXK62" s="195"/>
      <c r="SXL62" s="315"/>
      <c r="SXM62" s="195"/>
      <c r="SXN62" s="195"/>
      <c r="SXO62" s="195"/>
      <c r="SXP62" s="195"/>
      <c r="SXQ62" s="195"/>
      <c r="SXR62" s="195"/>
      <c r="SXS62" s="195"/>
      <c r="SXT62" s="195"/>
      <c r="SXU62" s="195"/>
      <c r="SXV62" s="195"/>
      <c r="SXW62" s="195"/>
      <c r="SXX62" s="195"/>
      <c r="SXY62" s="195"/>
      <c r="SXZ62" s="315"/>
      <c r="SYA62" s="195"/>
      <c r="SYB62" s="195"/>
      <c r="SYC62" s="195"/>
      <c r="SYD62" s="195"/>
      <c r="SYE62" s="195"/>
      <c r="SYF62" s="195"/>
      <c r="SYG62" s="195"/>
      <c r="SYH62" s="195"/>
      <c r="SYI62" s="195"/>
      <c r="SYJ62" s="195"/>
      <c r="SYK62" s="195"/>
      <c r="SYL62" s="195"/>
      <c r="SYM62" s="195"/>
      <c r="SYN62" s="315"/>
      <c r="SYO62" s="195"/>
      <c r="SYP62" s="195"/>
      <c r="SYQ62" s="195"/>
      <c r="SYR62" s="195"/>
      <c r="SYS62" s="195"/>
      <c r="SYT62" s="195"/>
      <c r="SYU62" s="195"/>
      <c r="SYV62" s="195"/>
      <c r="SYW62" s="195"/>
      <c r="SYX62" s="195"/>
      <c r="SYY62" s="195"/>
      <c r="SYZ62" s="195"/>
      <c r="SZA62" s="195"/>
      <c r="SZB62" s="315"/>
      <c r="SZC62" s="195"/>
      <c r="SZD62" s="195"/>
      <c r="SZE62" s="195"/>
      <c r="SZF62" s="195"/>
      <c r="SZG62" s="195"/>
      <c r="SZH62" s="195"/>
      <c r="SZI62" s="195"/>
      <c r="SZJ62" s="195"/>
      <c r="SZK62" s="195"/>
      <c r="SZL62" s="195"/>
      <c r="SZM62" s="195"/>
      <c r="SZN62" s="195"/>
      <c r="SZO62" s="195"/>
      <c r="SZP62" s="315"/>
      <c r="SZQ62" s="195"/>
      <c r="SZR62" s="195"/>
      <c r="SZS62" s="195"/>
      <c r="SZT62" s="195"/>
      <c r="SZU62" s="195"/>
      <c r="SZV62" s="195"/>
      <c r="SZW62" s="195"/>
      <c r="SZX62" s="195"/>
      <c r="SZY62" s="195"/>
      <c r="SZZ62" s="195"/>
      <c r="TAA62" s="195"/>
      <c r="TAB62" s="195"/>
      <c r="TAC62" s="195"/>
      <c r="TAD62" s="315"/>
      <c r="TAE62" s="195"/>
      <c r="TAF62" s="195"/>
      <c r="TAG62" s="195"/>
      <c r="TAH62" s="195"/>
      <c r="TAI62" s="195"/>
      <c r="TAJ62" s="195"/>
      <c r="TAK62" s="195"/>
      <c r="TAL62" s="195"/>
      <c r="TAM62" s="195"/>
      <c r="TAN62" s="195"/>
      <c r="TAO62" s="195"/>
      <c r="TAP62" s="195"/>
      <c r="TAQ62" s="195"/>
      <c r="TAR62" s="315"/>
      <c r="TAS62" s="195"/>
      <c r="TAT62" s="195"/>
      <c r="TAU62" s="195"/>
      <c r="TAV62" s="195"/>
      <c r="TAW62" s="195"/>
      <c r="TAX62" s="195"/>
      <c r="TAY62" s="195"/>
      <c r="TAZ62" s="195"/>
      <c r="TBA62" s="195"/>
      <c r="TBB62" s="195"/>
      <c r="TBC62" s="195"/>
      <c r="TBD62" s="195"/>
      <c r="TBE62" s="195"/>
      <c r="TBF62" s="315"/>
      <c r="TBG62" s="195"/>
      <c r="TBH62" s="195"/>
      <c r="TBI62" s="195"/>
      <c r="TBJ62" s="195"/>
      <c r="TBK62" s="195"/>
      <c r="TBL62" s="195"/>
      <c r="TBM62" s="195"/>
      <c r="TBN62" s="195"/>
      <c r="TBO62" s="195"/>
      <c r="TBP62" s="195"/>
      <c r="TBQ62" s="195"/>
      <c r="TBR62" s="195"/>
      <c r="TBS62" s="195"/>
      <c r="TBT62" s="315"/>
      <c r="TBU62" s="195"/>
      <c r="TBV62" s="195"/>
      <c r="TBW62" s="195"/>
      <c r="TBX62" s="195"/>
      <c r="TBY62" s="195"/>
      <c r="TBZ62" s="195"/>
      <c r="TCA62" s="195"/>
      <c r="TCB62" s="195"/>
      <c r="TCC62" s="195"/>
      <c r="TCD62" s="195"/>
      <c r="TCE62" s="195"/>
      <c r="TCF62" s="195"/>
      <c r="TCG62" s="195"/>
      <c r="TCH62" s="315"/>
      <c r="TCI62" s="195"/>
      <c r="TCJ62" s="195"/>
      <c r="TCK62" s="195"/>
      <c r="TCL62" s="195"/>
      <c r="TCM62" s="195"/>
      <c r="TCN62" s="195"/>
      <c r="TCO62" s="195"/>
      <c r="TCP62" s="195"/>
      <c r="TCQ62" s="195"/>
      <c r="TCR62" s="195"/>
      <c r="TCS62" s="195"/>
      <c r="TCT62" s="195"/>
      <c r="TCU62" s="195"/>
      <c r="TCV62" s="315"/>
      <c r="TCW62" s="195"/>
      <c r="TCX62" s="195"/>
      <c r="TCY62" s="195"/>
      <c r="TCZ62" s="195"/>
      <c r="TDA62" s="195"/>
      <c r="TDB62" s="195"/>
      <c r="TDC62" s="195"/>
      <c r="TDD62" s="195"/>
      <c r="TDE62" s="195"/>
      <c r="TDF62" s="195"/>
      <c r="TDG62" s="195"/>
      <c r="TDH62" s="195"/>
      <c r="TDI62" s="195"/>
      <c r="TDJ62" s="315"/>
      <c r="TDK62" s="195"/>
      <c r="TDL62" s="195"/>
      <c r="TDM62" s="195"/>
      <c r="TDN62" s="195"/>
      <c r="TDO62" s="195"/>
      <c r="TDP62" s="195"/>
      <c r="TDQ62" s="195"/>
      <c r="TDR62" s="195"/>
      <c r="TDS62" s="195"/>
      <c r="TDT62" s="195"/>
      <c r="TDU62" s="195"/>
      <c r="TDV62" s="195"/>
      <c r="TDW62" s="195"/>
      <c r="TDX62" s="315"/>
      <c r="TDY62" s="195"/>
      <c r="TDZ62" s="195"/>
      <c r="TEA62" s="195"/>
      <c r="TEB62" s="195"/>
      <c r="TEC62" s="195"/>
      <c r="TED62" s="195"/>
      <c r="TEE62" s="195"/>
      <c r="TEF62" s="195"/>
      <c r="TEG62" s="195"/>
      <c r="TEH62" s="195"/>
      <c r="TEI62" s="195"/>
      <c r="TEJ62" s="195"/>
      <c r="TEK62" s="195"/>
      <c r="TEL62" s="315"/>
      <c r="TEM62" s="195"/>
      <c r="TEN62" s="195"/>
      <c r="TEO62" s="195"/>
      <c r="TEP62" s="195"/>
      <c r="TEQ62" s="195"/>
      <c r="TER62" s="195"/>
      <c r="TES62" s="195"/>
      <c r="TET62" s="195"/>
      <c r="TEU62" s="195"/>
      <c r="TEV62" s="195"/>
      <c r="TEW62" s="195"/>
      <c r="TEX62" s="195"/>
      <c r="TEY62" s="195"/>
      <c r="TEZ62" s="315"/>
      <c r="TFA62" s="195"/>
      <c r="TFB62" s="195"/>
      <c r="TFC62" s="195"/>
      <c r="TFD62" s="195"/>
      <c r="TFE62" s="195"/>
      <c r="TFF62" s="195"/>
      <c r="TFG62" s="195"/>
      <c r="TFH62" s="195"/>
      <c r="TFI62" s="195"/>
      <c r="TFJ62" s="195"/>
      <c r="TFK62" s="195"/>
      <c r="TFL62" s="195"/>
      <c r="TFM62" s="195"/>
      <c r="TFN62" s="315"/>
      <c r="TFO62" s="195"/>
      <c r="TFP62" s="195"/>
      <c r="TFQ62" s="195"/>
      <c r="TFR62" s="195"/>
      <c r="TFS62" s="195"/>
      <c r="TFT62" s="195"/>
      <c r="TFU62" s="195"/>
      <c r="TFV62" s="195"/>
      <c r="TFW62" s="195"/>
      <c r="TFX62" s="195"/>
      <c r="TFY62" s="195"/>
      <c r="TFZ62" s="195"/>
      <c r="TGA62" s="195"/>
      <c r="TGB62" s="315"/>
      <c r="TGC62" s="195"/>
      <c r="TGD62" s="195"/>
      <c r="TGE62" s="195"/>
      <c r="TGF62" s="195"/>
      <c r="TGG62" s="195"/>
      <c r="TGH62" s="195"/>
      <c r="TGI62" s="195"/>
      <c r="TGJ62" s="195"/>
      <c r="TGK62" s="195"/>
      <c r="TGL62" s="195"/>
      <c r="TGM62" s="195"/>
      <c r="TGN62" s="195"/>
      <c r="TGO62" s="195"/>
      <c r="TGP62" s="315"/>
      <c r="TGQ62" s="195"/>
      <c r="TGR62" s="195"/>
      <c r="TGS62" s="195"/>
      <c r="TGT62" s="195"/>
      <c r="TGU62" s="195"/>
      <c r="TGV62" s="195"/>
      <c r="TGW62" s="195"/>
      <c r="TGX62" s="195"/>
      <c r="TGY62" s="195"/>
      <c r="TGZ62" s="195"/>
      <c r="THA62" s="195"/>
      <c r="THB62" s="195"/>
      <c r="THC62" s="195"/>
      <c r="THD62" s="315"/>
      <c r="THE62" s="195"/>
      <c r="THF62" s="195"/>
      <c r="THG62" s="195"/>
      <c r="THH62" s="195"/>
      <c r="THI62" s="195"/>
      <c r="THJ62" s="195"/>
      <c r="THK62" s="195"/>
      <c r="THL62" s="195"/>
      <c r="THM62" s="195"/>
      <c r="THN62" s="195"/>
      <c r="THO62" s="195"/>
      <c r="THP62" s="195"/>
      <c r="THQ62" s="195"/>
      <c r="THR62" s="315"/>
      <c r="THS62" s="195"/>
      <c r="THT62" s="195"/>
      <c r="THU62" s="195"/>
      <c r="THV62" s="195"/>
      <c r="THW62" s="195"/>
      <c r="THX62" s="195"/>
      <c r="THY62" s="195"/>
      <c r="THZ62" s="195"/>
      <c r="TIA62" s="195"/>
      <c r="TIB62" s="195"/>
      <c r="TIC62" s="195"/>
      <c r="TID62" s="195"/>
      <c r="TIE62" s="195"/>
      <c r="TIF62" s="315"/>
      <c r="TIG62" s="195"/>
      <c r="TIH62" s="195"/>
      <c r="TII62" s="195"/>
      <c r="TIJ62" s="195"/>
      <c r="TIK62" s="195"/>
      <c r="TIL62" s="195"/>
      <c r="TIM62" s="195"/>
      <c r="TIN62" s="195"/>
      <c r="TIO62" s="195"/>
      <c r="TIP62" s="195"/>
      <c r="TIQ62" s="195"/>
      <c r="TIR62" s="195"/>
      <c r="TIS62" s="195"/>
      <c r="TIT62" s="315"/>
      <c r="TIU62" s="195"/>
      <c r="TIV62" s="195"/>
      <c r="TIW62" s="195"/>
      <c r="TIX62" s="195"/>
      <c r="TIY62" s="195"/>
      <c r="TIZ62" s="195"/>
      <c r="TJA62" s="195"/>
      <c r="TJB62" s="195"/>
      <c r="TJC62" s="195"/>
      <c r="TJD62" s="195"/>
      <c r="TJE62" s="195"/>
      <c r="TJF62" s="195"/>
      <c r="TJG62" s="195"/>
      <c r="TJH62" s="315"/>
      <c r="TJI62" s="195"/>
      <c r="TJJ62" s="195"/>
      <c r="TJK62" s="195"/>
      <c r="TJL62" s="195"/>
      <c r="TJM62" s="195"/>
      <c r="TJN62" s="195"/>
      <c r="TJO62" s="195"/>
      <c r="TJP62" s="195"/>
      <c r="TJQ62" s="195"/>
      <c r="TJR62" s="195"/>
      <c r="TJS62" s="195"/>
      <c r="TJT62" s="195"/>
      <c r="TJU62" s="195"/>
      <c r="TJV62" s="315"/>
      <c r="TJW62" s="195"/>
      <c r="TJX62" s="195"/>
      <c r="TJY62" s="195"/>
      <c r="TJZ62" s="195"/>
      <c r="TKA62" s="195"/>
      <c r="TKB62" s="195"/>
      <c r="TKC62" s="195"/>
      <c r="TKD62" s="195"/>
      <c r="TKE62" s="195"/>
      <c r="TKF62" s="195"/>
      <c r="TKG62" s="195"/>
      <c r="TKH62" s="195"/>
      <c r="TKI62" s="195"/>
      <c r="TKJ62" s="315"/>
      <c r="TKK62" s="195"/>
      <c r="TKL62" s="195"/>
      <c r="TKM62" s="195"/>
      <c r="TKN62" s="195"/>
      <c r="TKO62" s="195"/>
      <c r="TKP62" s="195"/>
      <c r="TKQ62" s="195"/>
      <c r="TKR62" s="195"/>
      <c r="TKS62" s="195"/>
      <c r="TKT62" s="195"/>
      <c r="TKU62" s="195"/>
      <c r="TKV62" s="195"/>
      <c r="TKW62" s="195"/>
      <c r="TKX62" s="315"/>
      <c r="TKY62" s="195"/>
      <c r="TKZ62" s="195"/>
      <c r="TLA62" s="195"/>
      <c r="TLB62" s="195"/>
      <c r="TLC62" s="195"/>
      <c r="TLD62" s="195"/>
      <c r="TLE62" s="195"/>
      <c r="TLF62" s="195"/>
      <c r="TLG62" s="195"/>
      <c r="TLH62" s="195"/>
      <c r="TLI62" s="195"/>
      <c r="TLJ62" s="195"/>
      <c r="TLK62" s="195"/>
      <c r="TLL62" s="315"/>
      <c r="TLM62" s="195"/>
      <c r="TLN62" s="195"/>
      <c r="TLO62" s="195"/>
      <c r="TLP62" s="195"/>
      <c r="TLQ62" s="195"/>
      <c r="TLR62" s="195"/>
      <c r="TLS62" s="195"/>
      <c r="TLT62" s="195"/>
      <c r="TLU62" s="195"/>
      <c r="TLV62" s="195"/>
      <c r="TLW62" s="195"/>
      <c r="TLX62" s="195"/>
      <c r="TLY62" s="195"/>
      <c r="TLZ62" s="315"/>
      <c r="TMA62" s="195"/>
      <c r="TMB62" s="195"/>
      <c r="TMC62" s="195"/>
      <c r="TMD62" s="195"/>
      <c r="TME62" s="195"/>
      <c r="TMF62" s="195"/>
      <c r="TMG62" s="195"/>
      <c r="TMH62" s="195"/>
      <c r="TMI62" s="195"/>
      <c r="TMJ62" s="195"/>
      <c r="TMK62" s="195"/>
      <c r="TML62" s="195"/>
      <c r="TMM62" s="195"/>
      <c r="TMN62" s="315"/>
      <c r="TMO62" s="195"/>
      <c r="TMP62" s="195"/>
      <c r="TMQ62" s="195"/>
      <c r="TMR62" s="195"/>
      <c r="TMS62" s="195"/>
      <c r="TMT62" s="195"/>
      <c r="TMU62" s="195"/>
      <c r="TMV62" s="195"/>
      <c r="TMW62" s="195"/>
      <c r="TMX62" s="195"/>
      <c r="TMY62" s="195"/>
      <c r="TMZ62" s="195"/>
      <c r="TNA62" s="195"/>
      <c r="TNB62" s="315"/>
      <c r="TNC62" s="195"/>
      <c r="TND62" s="195"/>
      <c r="TNE62" s="195"/>
      <c r="TNF62" s="195"/>
      <c r="TNG62" s="195"/>
      <c r="TNH62" s="195"/>
      <c r="TNI62" s="195"/>
      <c r="TNJ62" s="195"/>
      <c r="TNK62" s="195"/>
      <c r="TNL62" s="195"/>
      <c r="TNM62" s="195"/>
      <c r="TNN62" s="195"/>
      <c r="TNO62" s="195"/>
      <c r="TNP62" s="315"/>
      <c r="TNQ62" s="195"/>
      <c r="TNR62" s="195"/>
      <c r="TNS62" s="195"/>
      <c r="TNT62" s="195"/>
      <c r="TNU62" s="195"/>
      <c r="TNV62" s="195"/>
      <c r="TNW62" s="195"/>
      <c r="TNX62" s="195"/>
      <c r="TNY62" s="195"/>
      <c r="TNZ62" s="195"/>
      <c r="TOA62" s="195"/>
      <c r="TOB62" s="195"/>
      <c r="TOC62" s="195"/>
      <c r="TOD62" s="315"/>
      <c r="TOE62" s="195"/>
      <c r="TOF62" s="195"/>
      <c r="TOG62" s="195"/>
      <c r="TOH62" s="195"/>
      <c r="TOI62" s="195"/>
      <c r="TOJ62" s="195"/>
      <c r="TOK62" s="195"/>
      <c r="TOL62" s="195"/>
      <c r="TOM62" s="195"/>
      <c r="TON62" s="195"/>
      <c r="TOO62" s="195"/>
      <c r="TOP62" s="195"/>
      <c r="TOQ62" s="195"/>
      <c r="TOR62" s="315"/>
      <c r="TOS62" s="195"/>
      <c r="TOT62" s="195"/>
      <c r="TOU62" s="195"/>
      <c r="TOV62" s="195"/>
      <c r="TOW62" s="195"/>
      <c r="TOX62" s="195"/>
      <c r="TOY62" s="195"/>
      <c r="TOZ62" s="195"/>
      <c r="TPA62" s="195"/>
      <c r="TPB62" s="195"/>
      <c r="TPC62" s="195"/>
      <c r="TPD62" s="195"/>
      <c r="TPE62" s="195"/>
      <c r="TPF62" s="315"/>
      <c r="TPG62" s="195"/>
      <c r="TPH62" s="195"/>
      <c r="TPI62" s="195"/>
      <c r="TPJ62" s="195"/>
      <c r="TPK62" s="195"/>
      <c r="TPL62" s="195"/>
      <c r="TPM62" s="195"/>
      <c r="TPN62" s="195"/>
      <c r="TPO62" s="195"/>
      <c r="TPP62" s="195"/>
      <c r="TPQ62" s="195"/>
      <c r="TPR62" s="195"/>
      <c r="TPS62" s="195"/>
      <c r="TPT62" s="315"/>
      <c r="TPU62" s="195"/>
      <c r="TPV62" s="195"/>
      <c r="TPW62" s="195"/>
      <c r="TPX62" s="195"/>
      <c r="TPY62" s="195"/>
      <c r="TPZ62" s="195"/>
      <c r="TQA62" s="195"/>
      <c r="TQB62" s="195"/>
      <c r="TQC62" s="195"/>
      <c r="TQD62" s="195"/>
      <c r="TQE62" s="195"/>
      <c r="TQF62" s="195"/>
      <c r="TQG62" s="195"/>
      <c r="TQH62" s="315"/>
      <c r="TQI62" s="195"/>
      <c r="TQJ62" s="195"/>
      <c r="TQK62" s="195"/>
      <c r="TQL62" s="195"/>
      <c r="TQM62" s="195"/>
      <c r="TQN62" s="195"/>
      <c r="TQO62" s="195"/>
      <c r="TQP62" s="195"/>
      <c r="TQQ62" s="195"/>
      <c r="TQR62" s="195"/>
      <c r="TQS62" s="195"/>
      <c r="TQT62" s="195"/>
      <c r="TQU62" s="195"/>
      <c r="TQV62" s="315"/>
      <c r="TQW62" s="195"/>
      <c r="TQX62" s="195"/>
      <c r="TQY62" s="195"/>
      <c r="TQZ62" s="195"/>
      <c r="TRA62" s="195"/>
      <c r="TRB62" s="195"/>
      <c r="TRC62" s="195"/>
      <c r="TRD62" s="195"/>
      <c r="TRE62" s="195"/>
      <c r="TRF62" s="195"/>
      <c r="TRG62" s="195"/>
      <c r="TRH62" s="195"/>
      <c r="TRI62" s="195"/>
      <c r="TRJ62" s="315"/>
      <c r="TRK62" s="195"/>
      <c r="TRL62" s="195"/>
      <c r="TRM62" s="195"/>
      <c r="TRN62" s="195"/>
      <c r="TRO62" s="195"/>
      <c r="TRP62" s="195"/>
      <c r="TRQ62" s="195"/>
      <c r="TRR62" s="195"/>
      <c r="TRS62" s="195"/>
      <c r="TRT62" s="195"/>
      <c r="TRU62" s="195"/>
      <c r="TRV62" s="195"/>
      <c r="TRW62" s="195"/>
      <c r="TRX62" s="315"/>
      <c r="TRY62" s="195"/>
      <c r="TRZ62" s="195"/>
      <c r="TSA62" s="195"/>
      <c r="TSB62" s="195"/>
      <c r="TSC62" s="195"/>
      <c r="TSD62" s="195"/>
      <c r="TSE62" s="195"/>
      <c r="TSF62" s="195"/>
      <c r="TSG62" s="195"/>
      <c r="TSH62" s="195"/>
      <c r="TSI62" s="195"/>
      <c r="TSJ62" s="195"/>
      <c r="TSK62" s="195"/>
      <c r="TSL62" s="315"/>
      <c r="TSM62" s="195"/>
      <c r="TSN62" s="195"/>
      <c r="TSO62" s="195"/>
      <c r="TSP62" s="195"/>
      <c r="TSQ62" s="195"/>
      <c r="TSR62" s="195"/>
      <c r="TSS62" s="195"/>
      <c r="TST62" s="195"/>
      <c r="TSU62" s="195"/>
      <c r="TSV62" s="195"/>
      <c r="TSW62" s="195"/>
      <c r="TSX62" s="195"/>
      <c r="TSY62" s="195"/>
      <c r="TSZ62" s="315"/>
      <c r="TTA62" s="195"/>
      <c r="TTB62" s="195"/>
      <c r="TTC62" s="195"/>
      <c r="TTD62" s="195"/>
      <c r="TTE62" s="195"/>
      <c r="TTF62" s="195"/>
      <c r="TTG62" s="195"/>
      <c r="TTH62" s="195"/>
      <c r="TTI62" s="195"/>
      <c r="TTJ62" s="195"/>
      <c r="TTK62" s="195"/>
      <c r="TTL62" s="195"/>
      <c r="TTM62" s="195"/>
      <c r="TTN62" s="315"/>
      <c r="TTO62" s="195"/>
      <c r="TTP62" s="195"/>
      <c r="TTQ62" s="195"/>
      <c r="TTR62" s="195"/>
      <c r="TTS62" s="195"/>
      <c r="TTT62" s="195"/>
      <c r="TTU62" s="195"/>
      <c r="TTV62" s="195"/>
      <c r="TTW62" s="195"/>
      <c r="TTX62" s="195"/>
      <c r="TTY62" s="195"/>
      <c r="TTZ62" s="195"/>
      <c r="TUA62" s="195"/>
      <c r="TUB62" s="315"/>
      <c r="TUC62" s="195"/>
      <c r="TUD62" s="195"/>
      <c r="TUE62" s="195"/>
      <c r="TUF62" s="195"/>
      <c r="TUG62" s="195"/>
      <c r="TUH62" s="195"/>
      <c r="TUI62" s="195"/>
      <c r="TUJ62" s="195"/>
      <c r="TUK62" s="195"/>
      <c r="TUL62" s="195"/>
      <c r="TUM62" s="195"/>
      <c r="TUN62" s="195"/>
      <c r="TUO62" s="195"/>
      <c r="TUP62" s="315"/>
      <c r="TUQ62" s="195"/>
      <c r="TUR62" s="195"/>
      <c r="TUS62" s="195"/>
      <c r="TUT62" s="195"/>
      <c r="TUU62" s="195"/>
      <c r="TUV62" s="195"/>
      <c r="TUW62" s="195"/>
      <c r="TUX62" s="195"/>
      <c r="TUY62" s="195"/>
      <c r="TUZ62" s="195"/>
      <c r="TVA62" s="195"/>
      <c r="TVB62" s="195"/>
      <c r="TVC62" s="195"/>
      <c r="TVD62" s="315"/>
      <c r="TVE62" s="195"/>
      <c r="TVF62" s="195"/>
      <c r="TVG62" s="195"/>
      <c r="TVH62" s="195"/>
      <c r="TVI62" s="195"/>
      <c r="TVJ62" s="195"/>
      <c r="TVK62" s="195"/>
      <c r="TVL62" s="195"/>
      <c r="TVM62" s="195"/>
      <c r="TVN62" s="195"/>
      <c r="TVO62" s="195"/>
      <c r="TVP62" s="195"/>
      <c r="TVQ62" s="195"/>
      <c r="TVR62" s="315"/>
      <c r="TVS62" s="195"/>
      <c r="TVT62" s="195"/>
      <c r="TVU62" s="195"/>
      <c r="TVV62" s="195"/>
      <c r="TVW62" s="195"/>
      <c r="TVX62" s="195"/>
      <c r="TVY62" s="195"/>
      <c r="TVZ62" s="195"/>
      <c r="TWA62" s="195"/>
      <c r="TWB62" s="195"/>
      <c r="TWC62" s="195"/>
      <c r="TWD62" s="195"/>
      <c r="TWE62" s="195"/>
      <c r="TWF62" s="315"/>
      <c r="TWG62" s="195"/>
      <c r="TWH62" s="195"/>
      <c r="TWI62" s="195"/>
      <c r="TWJ62" s="195"/>
      <c r="TWK62" s="195"/>
      <c r="TWL62" s="195"/>
      <c r="TWM62" s="195"/>
      <c r="TWN62" s="195"/>
      <c r="TWO62" s="195"/>
      <c r="TWP62" s="195"/>
      <c r="TWQ62" s="195"/>
      <c r="TWR62" s="195"/>
      <c r="TWS62" s="195"/>
      <c r="TWT62" s="315"/>
      <c r="TWU62" s="195"/>
      <c r="TWV62" s="195"/>
      <c r="TWW62" s="195"/>
      <c r="TWX62" s="195"/>
      <c r="TWY62" s="195"/>
      <c r="TWZ62" s="195"/>
      <c r="TXA62" s="195"/>
      <c r="TXB62" s="195"/>
      <c r="TXC62" s="195"/>
      <c r="TXD62" s="195"/>
      <c r="TXE62" s="195"/>
      <c r="TXF62" s="195"/>
      <c r="TXG62" s="195"/>
      <c r="TXH62" s="315"/>
      <c r="TXI62" s="195"/>
      <c r="TXJ62" s="195"/>
      <c r="TXK62" s="195"/>
      <c r="TXL62" s="195"/>
      <c r="TXM62" s="195"/>
      <c r="TXN62" s="195"/>
      <c r="TXO62" s="195"/>
      <c r="TXP62" s="195"/>
      <c r="TXQ62" s="195"/>
      <c r="TXR62" s="195"/>
      <c r="TXS62" s="195"/>
      <c r="TXT62" s="195"/>
      <c r="TXU62" s="195"/>
      <c r="TXV62" s="315"/>
      <c r="TXW62" s="195"/>
      <c r="TXX62" s="195"/>
      <c r="TXY62" s="195"/>
      <c r="TXZ62" s="195"/>
      <c r="TYA62" s="195"/>
      <c r="TYB62" s="195"/>
      <c r="TYC62" s="195"/>
      <c r="TYD62" s="195"/>
      <c r="TYE62" s="195"/>
      <c r="TYF62" s="195"/>
      <c r="TYG62" s="195"/>
      <c r="TYH62" s="195"/>
      <c r="TYI62" s="195"/>
      <c r="TYJ62" s="315"/>
      <c r="TYK62" s="195"/>
      <c r="TYL62" s="195"/>
      <c r="TYM62" s="195"/>
      <c r="TYN62" s="195"/>
      <c r="TYO62" s="195"/>
      <c r="TYP62" s="195"/>
      <c r="TYQ62" s="195"/>
      <c r="TYR62" s="195"/>
      <c r="TYS62" s="195"/>
      <c r="TYT62" s="195"/>
      <c r="TYU62" s="195"/>
      <c r="TYV62" s="195"/>
      <c r="TYW62" s="195"/>
      <c r="TYX62" s="315"/>
      <c r="TYY62" s="195"/>
      <c r="TYZ62" s="195"/>
      <c r="TZA62" s="195"/>
      <c r="TZB62" s="195"/>
      <c r="TZC62" s="195"/>
      <c r="TZD62" s="195"/>
      <c r="TZE62" s="195"/>
      <c r="TZF62" s="195"/>
      <c r="TZG62" s="195"/>
      <c r="TZH62" s="195"/>
      <c r="TZI62" s="195"/>
      <c r="TZJ62" s="195"/>
      <c r="TZK62" s="195"/>
      <c r="TZL62" s="315"/>
      <c r="TZM62" s="195"/>
      <c r="TZN62" s="195"/>
      <c r="TZO62" s="195"/>
      <c r="TZP62" s="195"/>
      <c r="TZQ62" s="195"/>
      <c r="TZR62" s="195"/>
      <c r="TZS62" s="195"/>
      <c r="TZT62" s="195"/>
      <c r="TZU62" s="195"/>
      <c r="TZV62" s="195"/>
      <c r="TZW62" s="195"/>
      <c r="TZX62" s="195"/>
      <c r="TZY62" s="195"/>
      <c r="TZZ62" s="315"/>
      <c r="UAA62" s="195"/>
      <c r="UAB62" s="195"/>
      <c r="UAC62" s="195"/>
      <c r="UAD62" s="195"/>
      <c r="UAE62" s="195"/>
      <c r="UAF62" s="195"/>
      <c r="UAG62" s="195"/>
      <c r="UAH62" s="195"/>
      <c r="UAI62" s="195"/>
      <c r="UAJ62" s="195"/>
      <c r="UAK62" s="195"/>
      <c r="UAL62" s="195"/>
      <c r="UAM62" s="195"/>
      <c r="UAN62" s="315"/>
      <c r="UAO62" s="195"/>
      <c r="UAP62" s="195"/>
      <c r="UAQ62" s="195"/>
      <c r="UAR62" s="195"/>
      <c r="UAS62" s="195"/>
      <c r="UAT62" s="195"/>
      <c r="UAU62" s="195"/>
      <c r="UAV62" s="195"/>
      <c r="UAW62" s="195"/>
      <c r="UAX62" s="195"/>
      <c r="UAY62" s="195"/>
      <c r="UAZ62" s="195"/>
      <c r="UBA62" s="195"/>
      <c r="UBB62" s="315"/>
      <c r="UBC62" s="195"/>
      <c r="UBD62" s="195"/>
      <c r="UBE62" s="195"/>
      <c r="UBF62" s="195"/>
      <c r="UBG62" s="195"/>
      <c r="UBH62" s="195"/>
      <c r="UBI62" s="195"/>
      <c r="UBJ62" s="195"/>
      <c r="UBK62" s="195"/>
      <c r="UBL62" s="195"/>
      <c r="UBM62" s="195"/>
      <c r="UBN62" s="195"/>
      <c r="UBO62" s="195"/>
      <c r="UBP62" s="315"/>
      <c r="UBQ62" s="195"/>
      <c r="UBR62" s="195"/>
      <c r="UBS62" s="195"/>
      <c r="UBT62" s="195"/>
      <c r="UBU62" s="195"/>
      <c r="UBV62" s="195"/>
      <c r="UBW62" s="195"/>
      <c r="UBX62" s="195"/>
      <c r="UBY62" s="195"/>
      <c r="UBZ62" s="195"/>
      <c r="UCA62" s="195"/>
      <c r="UCB62" s="195"/>
      <c r="UCC62" s="195"/>
      <c r="UCD62" s="315"/>
      <c r="UCE62" s="195"/>
      <c r="UCF62" s="195"/>
      <c r="UCG62" s="195"/>
      <c r="UCH62" s="195"/>
      <c r="UCI62" s="195"/>
      <c r="UCJ62" s="195"/>
      <c r="UCK62" s="195"/>
      <c r="UCL62" s="195"/>
      <c r="UCM62" s="195"/>
      <c r="UCN62" s="195"/>
      <c r="UCO62" s="195"/>
      <c r="UCP62" s="195"/>
      <c r="UCQ62" s="195"/>
      <c r="UCR62" s="315"/>
      <c r="UCS62" s="195"/>
      <c r="UCT62" s="195"/>
      <c r="UCU62" s="195"/>
      <c r="UCV62" s="195"/>
      <c r="UCW62" s="195"/>
      <c r="UCX62" s="195"/>
      <c r="UCY62" s="195"/>
      <c r="UCZ62" s="195"/>
      <c r="UDA62" s="195"/>
      <c r="UDB62" s="195"/>
      <c r="UDC62" s="195"/>
      <c r="UDD62" s="195"/>
      <c r="UDE62" s="195"/>
      <c r="UDF62" s="315"/>
      <c r="UDG62" s="195"/>
      <c r="UDH62" s="195"/>
      <c r="UDI62" s="195"/>
      <c r="UDJ62" s="195"/>
      <c r="UDK62" s="195"/>
      <c r="UDL62" s="195"/>
      <c r="UDM62" s="195"/>
      <c r="UDN62" s="195"/>
      <c r="UDO62" s="195"/>
      <c r="UDP62" s="195"/>
      <c r="UDQ62" s="195"/>
      <c r="UDR62" s="195"/>
      <c r="UDS62" s="195"/>
      <c r="UDT62" s="315"/>
      <c r="UDU62" s="195"/>
      <c r="UDV62" s="195"/>
      <c r="UDW62" s="195"/>
      <c r="UDX62" s="195"/>
      <c r="UDY62" s="195"/>
      <c r="UDZ62" s="195"/>
      <c r="UEA62" s="195"/>
      <c r="UEB62" s="195"/>
      <c r="UEC62" s="195"/>
      <c r="UED62" s="195"/>
      <c r="UEE62" s="195"/>
      <c r="UEF62" s="195"/>
      <c r="UEG62" s="195"/>
      <c r="UEH62" s="315"/>
      <c r="UEI62" s="195"/>
      <c r="UEJ62" s="195"/>
      <c r="UEK62" s="195"/>
      <c r="UEL62" s="195"/>
      <c r="UEM62" s="195"/>
      <c r="UEN62" s="195"/>
      <c r="UEO62" s="195"/>
      <c r="UEP62" s="195"/>
      <c r="UEQ62" s="195"/>
      <c r="UER62" s="195"/>
      <c r="UES62" s="195"/>
      <c r="UET62" s="195"/>
      <c r="UEU62" s="195"/>
      <c r="UEV62" s="315"/>
      <c r="UEW62" s="195"/>
      <c r="UEX62" s="195"/>
      <c r="UEY62" s="195"/>
      <c r="UEZ62" s="195"/>
      <c r="UFA62" s="195"/>
      <c r="UFB62" s="195"/>
      <c r="UFC62" s="195"/>
      <c r="UFD62" s="195"/>
      <c r="UFE62" s="195"/>
      <c r="UFF62" s="195"/>
      <c r="UFG62" s="195"/>
      <c r="UFH62" s="195"/>
      <c r="UFI62" s="195"/>
      <c r="UFJ62" s="315"/>
      <c r="UFK62" s="195"/>
      <c r="UFL62" s="195"/>
      <c r="UFM62" s="195"/>
      <c r="UFN62" s="195"/>
      <c r="UFO62" s="195"/>
      <c r="UFP62" s="195"/>
      <c r="UFQ62" s="195"/>
      <c r="UFR62" s="195"/>
      <c r="UFS62" s="195"/>
      <c r="UFT62" s="195"/>
      <c r="UFU62" s="195"/>
      <c r="UFV62" s="195"/>
      <c r="UFW62" s="195"/>
      <c r="UFX62" s="315"/>
      <c r="UFY62" s="195"/>
      <c r="UFZ62" s="195"/>
      <c r="UGA62" s="195"/>
      <c r="UGB62" s="195"/>
      <c r="UGC62" s="195"/>
      <c r="UGD62" s="195"/>
      <c r="UGE62" s="195"/>
      <c r="UGF62" s="195"/>
      <c r="UGG62" s="195"/>
      <c r="UGH62" s="195"/>
      <c r="UGI62" s="195"/>
      <c r="UGJ62" s="195"/>
      <c r="UGK62" s="195"/>
      <c r="UGL62" s="315"/>
      <c r="UGM62" s="195"/>
      <c r="UGN62" s="195"/>
      <c r="UGO62" s="195"/>
      <c r="UGP62" s="195"/>
      <c r="UGQ62" s="195"/>
      <c r="UGR62" s="195"/>
      <c r="UGS62" s="195"/>
      <c r="UGT62" s="195"/>
      <c r="UGU62" s="195"/>
      <c r="UGV62" s="195"/>
      <c r="UGW62" s="195"/>
      <c r="UGX62" s="195"/>
      <c r="UGY62" s="195"/>
      <c r="UGZ62" s="315"/>
      <c r="UHA62" s="195"/>
      <c r="UHB62" s="195"/>
      <c r="UHC62" s="195"/>
      <c r="UHD62" s="195"/>
      <c r="UHE62" s="195"/>
      <c r="UHF62" s="195"/>
      <c r="UHG62" s="195"/>
      <c r="UHH62" s="195"/>
      <c r="UHI62" s="195"/>
      <c r="UHJ62" s="195"/>
      <c r="UHK62" s="195"/>
      <c r="UHL62" s="195"/>
      <c r="UHM62" s="195"/>
      <c r="UHN62" s="315"/>
      <c r="UHO62" s="195"/>
      <c r="UHP62" s="195"/>
      <c r="UHQ62" s="195"/>
      <c r="UHR62" s="195"/>
      <c r="UHS62" s="195"/>
      <c r="UHT62" s="195"/>
      <c r="UHU62" s="195"/>
      <c r="UHV62" s="195"/>
      <c r="UHW62" s="195"/>
      <c r="UHX62" s="195"/>
      <c r="UHY62" s="195"/>
      <c r="UHZ62" s="195"/>
      <c r="UIA62" s="195"/>
      <c r="UIB62" s="315"/>
      <c r="UIC62" s="195"/>
      <c r="UID62" s="195"/>
      <c r="UIE62" s="195"/>
      <c r="UIF62" s="195"/>
      <c r="UIG62" s="195"/>
      <c r="UIH62" s="195"/>
      <c r="UII62" s="195"/>
      <c r="UIJ62" s="195"/>
      <c r="UIK62" s="195"/>
      <c r="UIL62" s="195"/>
      <c r="UIM62" s="195"/>
      <c r="UIN62" s="195"/>
      <c r="UIO62" s="195"/>
      <c r="UIP62" s="315"/>
      <c r="UIQ62" s="195"/>
      <c r="UIR62" s="195"/>
      <c r="UIS62" s="195"/>
      <c r="UIT62" s="195"/>
      <c r="UIU62" s="195"/>
      <c r="UIV62" s="195"/>
      <c r="UIW62" s="195"/>
      <c r="UIX62" s="195"/>
      <c r="UIY62" s="195"/>
      <c r="UIZ62" s="195"/>
      <c r="UJA62" s="195"/>
      <c r="UJB62" s="195"/>
      <c r="UJC62" s="195"/>
      <c r="UJD62" s="315"/>
      <c r="UJE62" s="195"/>
      <c r="UJF62" s="195"/>
      <c r="UJG62" s="195"/>
      <c r="UJH62" s="195"/>
      <c r="UJI62" s="195"/>
      <c r="UJJ62" s="195"/>
      <c r="UJK62" s="195"/>
      <c r="UJL62" s="195"/>
      <c r="UJM62" s="195"/>
      <c r="UJN62" s="195"/>
      <c r="UJO62" s="195"/>
      <c r="UJP62" s="195"/>
      <c r="UJQ62" s="195"/>
      <c r="UJR62" s="315"/>
      <c r="UJS62" s="195"/>
      <c r="UJT62" s="195"/>
      <c r="UJU62" s="195"/>
      <c r="UJV62" s="195"/>
      <c r="UJW62" s="195"/>
      <c r="UJX62" s="195"/>
      <c r="UJY62" s="195"/>
      <c r="UJZ62" s="195"/>
      <c r="UKA62" s="195"/>
      <c r="UKB62" s="195"/>
      <c r="UKC62" s="195"/>
      <c r="UKD62" s="195"/>
      <c r="UKE62" s="195"/>
      <c r="UKF62" s="315"/>
      <c r="UKG62" s="195"/>
      <c r="UKH62" s="195"/>
      <c r="UKI62" s="195"/>
      <c r="UKJ62" s="195"/>
      <c r="UKK62" s="195"/>
      <c r="UKL62" s="195"/>
      <c r="UKM62" s="195"/>
      <c r="UKN62" s="195"/>
      <c r="UKO62" s="195"/>
      <c r="UKP62" s="195"/>
      <c r="UKQ62" s="195"/>
      <c r="UKR62" s="195"/>
      <c r="UKS62" s="195"/>
      <c r="UKT62" s="315"/>
      <c r="UKU62" s="195"/>
      <c r="UKV62" s="195"/>
      <c r="UKW62" s="195"/>
      <c r="UKX62" s="195"/>
      <c r="UKY62" s="195"/>
      <c r="UKZ62" s="195"/>
      <c r="ULA62" s="195"/>
      <c r="ULB62" s="195"/>
      <c r="ULC62" s="195"/>
      <c r="ULD62" s="195"/>
      <c r="ULE62" s="195"/>
      <c r="ULF62" s="195"/>
      <c r="ULG62" s="195"/>
      <c r="ULH62" s="315"/>
      <c r="ULI62" s="195"/>
      <c r="ULJ62" s="195"/>
      <c r="ULK62" s="195"/>
      <c r="ULL62" s="195"/>
      <c r="ULM62" s="195"/>
      <c r="ULN62" s="195"/>
      <c r="ULO62" s="195"/>
      <c r="ULP62" s="195"/>
      <c r="ULQ62" s="195"/>
      <c r="ULR62" s="195"/>
      <c r="ULS62" s="195"/>
      <c r="ULT62" s="195"/>
      <c r="ULU62" s="195"/>
      <c r="ULV62" s="315"/>
      <c r="ULW62" s="195"/>
      <c r="ULX62" s="195"/>
      <c r="ULY62" s="195"/>
      <c r="ULZ62" s="195"/>
      <c r="UMA62" s="195"/>
      <c r="UMB62" s="195"/>
      <c r="UMC62" s="195"/>
      <c r="UMD62" s="195"/>
      <c r="UME62" s="195"/>
      <c r="UMF62" s="195"/>
      <c r="UMG62" s="195"/>
      <c r="UMH62" s="195"/>
      <c r="UMI62" s="195"/>
      <c r="UMJ62" s="315"/>
      <c r="UMK62" s="195"/>
      <c r="UML62" s="195"/>
      <c r="UMM62" s="195"/>
      <c r="UMN62" s="195"/>
      <c r="UMO62" s="195"/>
      <c r="UMP62" s="195"/>
      <c r="UMQ62" s="195"/>
      <c r="UMR62" s="195"/>
      <c r="UMS62" s="195"/>
      <c r="UMT62" s="195"/>
      <c r="UMU62" s="195"/>
      <c r="UMV62" s="195"/>
      <c r="UMW62" s="195"/>
      <c r="UMX62" s="315"/>
      <c r="UMY62" s="195"/>
      <c r="UMZ62" s="195"/>
      <c r="UNA62" s="195"/>
      <c r="UNB62" s="195"/>
      <c r="UNC62" s="195"/>
      <c r="UND62" s="195"/>
      <c r="UNE62" s="195"/>
      <c r="UNF62" s="195"/>
      <c r="UNG62" s="195"/>
      <c r="UNH62" s="195"/>
      <c r="UNI62" s="195"/>
      <c r="UNJ62" s="195"/>
      <c r="UNK62" s="195"/>
      <c r="UNL62" s="315"/>
      <c r="UNM62" s="195"/>
      <c r="UNN62" s="195"/>
      <c r="UNO62" s="195"/>
      <c r="UNP62" s="195"/>
      <c r="UNQ62" s="195"/>
      <c r="UNR62" s="195"/>
      <c r="UNS62" s="195"/>
      <c r="UNT62" s="195"/>
      <c r="UNU62" s="195"/>
      <c r="UNV62" s="195"/>
      <c r="UNW62" s="195"/>
      <c r="UNX62" s="195"/>
      <c r="UNY62" s="195"/>
      <c r="UNZ62" s="315"/>
      <c r="UOA62" s="195"/>
      <c r="UOB62" s="195"/>
      <c r="UOC62" s="195"/>
      <c r="UOD62" s="195"/>
      <c r="UOE62" s="195"/>
      <c r="UOF62" s="195"/>
      <c r="UOG62" s="195"/>
      <c r="UOH62" s="195"/>
      <c r="UOI62" s="195"/>
      <c r="UOJ62" s="195"/>
      <c r="UOK62" s="195"/>
      <c r="UOL62" s="195"/>
      <c r="UOM62" s="195"/>
      <c r="UON62" s="315"/>
      <c r="UOO62" s="195"/>
      <c r="UOP62" s="195"/>
      <c r="UOQ62" s="195"/>
      <c r="UOR62" s="195"/>
      <c r="UOS62" s="195"/>
      <c r="UOT62" s="195"/>
      <c r="UOU62" s="195"/>
      <c r="UOV62" s="195"/>
      <c r="UOW62" s="195"/>
      <c r="UOX62" s="195"/>
      <c r="UOY62" s="195"/>
      <c r="UOZ62" s="195"/>
      <c r="UPA62" s="195"/>
      <c r="UPB62" s="315"/>
      <c r="UPC62" s="195"/>
      <c r="UPD62" s="195"/>
      <c r="UPE62" s="195"/>
      <c r="UPF62" s="195"/>
      <c r="UPG62" s="195"/>
      <c r="UPH62" s="195"/>
      <c r="UPI62" s="195"/>
      <c r="UPJ62" s="195"/>
      <c r="UPK62" s="195"/>
      <c r="UPL62" s="195"/>
      <c r="UPM62" s="195"/>
      <c r="UPN62" s="195"/>
      <c r="UPO62" s="195"/>
      <c r="UPP62" s="315"/>
      <c r="UPQ62" s="195"/>
      <c r="UPR62" s="195"/>
      <c r="UPS62" s="195"/>
      <c r="UPT62" s="195"/>
      <c r="UPU62" s="195"/>
      <c r="UPV62" s="195"/>
      <c r="UPW62" s="195"/>
      <c r="UPX62" s="195"/>
      <c r="UPY62" s="195"/>
      <c r="UPZ62" s="195"/>
      <c r="UQA62" s="195"/>
      <c r="UQB62" s="195"/>
      <c r="UQC62" s="195"/>
      <c r="UQD62" s="315"/>
      <c r="UQE62" s="195"/>
      <c r="UQF62" s="195"/>
      <c r="UQG62" s="195"/>
      <c r="UQH62" s="195"/>
      <c r="UQI62" s="195"/>
      <c r="UQJ62" s="195"/>
      <c r="UQK62" s="195"/>
      <c r="UQL62" s="195"/>
      <c r="UQM62" s="195"/>
      <c r="UQN62" s="195"/>
      <c r="UQO62" s="195"/>
      <c r="UQP62" s="195"/>
      <c r="UQQ62" s="195"/>
      <c r="UQR62" s="315"/>
      <c r="UQS62" s="195"/>
      <c r="UQT62" s="195"/>
      <c r="UQU62" s="195"/>
      <c r="UQV62" s="195"/>
      <c r="UQW62" s="195"/>
      <c r="UQX62" s="195"/>
      <c r="UQY62" s="195"/>
      <c r="UQZ62" s="195"/>
      <c r="URA62" s="195"/>
      <c r="URB62" s="195"/>
      <c r="URC62" s="195"/>
      <c r="URD62" s="195"/>
      <c r="URE62" s="195"/>
      <c r="URF62" s="315"/>
      <c r="URG62" s="195"/>
      <c r="URH62" s="195"/>
      <c r="URI62" s="195"/>
      <c r="URJ62" s="195"/>
      <c r="URK62" s="195"/>
      <c r="URL62" s="195"/>
      <c r="URM62" s="195"/>
      <c r="URN62" s="195"/>
      <c r="URO62" s="195"/>
      <c r="URP62" s="195"/>
      <c r="URQ62" s="195"/>
      <c r="URR62" s="195"/>
      <c r="URS62" s="195"/>
      <c r="URT62" s="315"/>
      <c r="URU62" s="195"/>
      <c r="URV62" s="195"/>
      <c r="URW62" s="195"/>
      <c r="URX62" s="195"/>
      <c r="URY62" s="195"/>
      <c r="URZ62" s="195"/>
      <c r="USA62" s="195"/>
      <c r="USB62" s="195"/>
      <c r="USC62" s="195"/>
      <c r="USD62" s="195"/>
      <c r="USE62" s="195"/>
      <c r="USF62" s="195"/>
      <c r="USG62" s="195"/>
      <c r="USH62" s="315"/>
      <c r="USI62" s="195"/>
      <c r="USJ62" s="195"/>
      <c r="USK62" s="195"/>
      <c r="USL62" s="195"/>
      <c r="USM62" s="195"/>
      <c r="USN62" s="195"/>
      <c r="USO62" s="195"/>
      <c r="USP62" s="195"/>
      <c r="USQ62" s="195"/>
      <c r="USR62" s="195"/>
      <c r="USS62" s="195"/>
      <c r="UST62" s="195"/>
      <c r="USU62" s="195"/>
      <c r="USV62" s="315"/>
      <c r="USW62" s="195"/>
      <c r="USX62" s="195"/>
      <c r="USY62" s="195"/>
      <c r="USZ62" s="195"/>
      <c r="UTA62" s="195"/>
      <c r="UTB62" s="195"/>
      <c r="UTC62" s="195"/>
      <c r="UTD62" s="195"/>
      <c r="UTE62" s="195"/>
      <c r="UTF62" s="195"/>
      <c r="UTG62" s="195"/>
      <c r="UTH62" s="195"/>
      <c r="UTI62" s="195"/>
      <c r="UTJ62" s="315"/>
      <c r="UTK62" s="195"/>
      <c r="UTL62" s="195"/>
      <c r="UTM62" s="195"/>
      <c r="UTN62" s="195"/>
      <c r="UTO62" s="195"/>
      <c r="UTP62" s="195"/>
      <c r="UTQ62" s="195"/>
      <c r="UTR62" s="195"/>
      <c r="UTS62" s="195"/>
      <c r="UTT62" s="195"/>
      <c r="UTU62" s="195"/>
      <c r="UTV62" s="195"/>
      <c r="UTW62" s="195"/>
      <c r="UTX62" s="315"/>
      <c r="UTY62" s="195"/>
      <c r="UTZ62" s="195"/>
      <c r="UUA62" s="195"/>
      <c r="UUB62" s="195"/>
      <c r="UUC62" s="195"/>
      <c r="UUD62" s="195"/>
      <c r="UUE62" s="195"/>
      <c r="UUF62" s="195"/>
      <c r="UUG62" s="195"/>
      <c r="UUH62" s="195"/>
      <c r="UUI62" s="195"/>
      <c r="UUJ62" s="195"/>
      <c r="UUK62" s="195"/>
      <c r="UUL62" s="315"/>
      <c r="UUM62" s="195"/>
      <c r="UUN62" s="195"/>
      <c r="UUO62" s="195"/>
      <c r="UUP62" s="195"/>
      <c r="UUQ62" s="195"/>
      <c r="UUR62" s="195"/>
      <c r="UUS62" s="195"/>
      <c r="UUT62" s="195"/>
      <c r="UUU62" s="195"/>
      <c r="UUV62" s="195"/>
      <c r="UUW62" s="195"/>
      <c r="UUX62" s="195"/>
      <c r="UUY62" s="195"/>
      <c r="UUZ62" s="315"/>
      <c r="UVA62" s="195"/>
      <c r="UVB62" s="195"/>
      <c r="UVC62" s="195"/>
      <c r="UVD62" s="195"/>
      <c r="UVE62" s="195"/>
      <c r="UVF62" s="195"/>
      <c r="UVG62" s="195"/>
      <c r="UVH62" s="195"/>
      <c r="UVI62" s="195"/>
      <c r="UVJ62" s="195"/>
      <c r="UVK62" s="195"/>
      <c r="UVL62" s="195"/>
      <c r="UVM62" s="195"/>
      <c r="UVN62" s="315"/>
      <c r="UVO62" s="195"/>
      <c r="UVP62" s="195"/>
      <c r="UVQ62" s="195"/>
      <c r="UVR62" s="195"/>
      <c r="UVS62" s="195"/>
      <c r="UVT62" s="195"/>
      <c r="UVU62" s="195"/>
      <c r="UVV62" s="195"/>
      <c r="UVW62" s="195"/>
      <c r="UVX62" s="195"/>
      <c r="UVY62" s="195"/>
      <c r="UVZ62" s="195"/>
      <c r="UWA62" s="195"/>
      <c r="UWB62" s="315"/>
      <c r="UWC62" s="195"/>
      <c r="UWD62" s="195"/>
      <c r="UWE62" s="195"/>
      <c r="UWF62" s="195"/>
      <c r="UWG62" s="195"/>
      <c r="UWH62" s="195"/>
      <c r="UWI62" s="195"/>
      <c r="UWJ62" s="195"/>
      <c r="UWK62" s="195"/>
      <c r="UWL62" s="195"/>
      <c r="UWM62" s="195"/>
      <c r="UWN62" s="195"/>
      <c r="UWO62" s="195"/>
      <c r="UWP62" s="315"/>
      <c r="UWQ62" s="195"/>
      <c r="UWR62" s="195"/>
      <c r="UWS62" s="195"/>
      <c r="UWT62" s="195"/>
      <c r="UWU62" s="195"/>
      <c r="UWV62" s="195"/>
      <c r="UWW62" s="195"/>
      <c r="UWX62" s="195"/>
      <c r="UWY62" s="195"/>
      <c r="UWZ62" s="195"/>
      <c r="UXA62" s="195"/>
      <c r="UXB62" s="195"/>
      <c r="UXC62" s="195"/>
      <c r="UXD62" s="315"/>
      <c r="UXE62" s="195"/>
      <c r="UXF62" s="195"/>
      <c r="UXG62" s="195"/>
      <c r="UXH62" s="195"/>
      <c r="UXI62" s="195"/>
      <c r="UXJ62" s="195"/>
      <c r="UXK62" s="195"/>
      <c r="UXL62" s="195"/>
      <c r="UXM62" s="195"/>
      <c r="UXN62" s="195"/>
      <c r="UXO62" s="195"/>
      <c r="UXP62" s="195"/>
      <c r="UXQ62" s="195"/>
      <c r="UXR62" s="315"/>
      <c r="UXS62" s="195"/>
      <c r="UXT62" s="195"/>
      <c r="UXU62" s="195"/>
      <c r="UXV62" s="195"/>
      <c r="UXW62" s="195"/>
      <c r="UXX62" s="195"/>
      <c r="UXY62" s="195"/>
      <c r="UXZ62" s="195"/>
      <c r="UYA62" s="195"/>
      <c r="UYB62" s="195"/>
      <c r="UYC62" s="195"/>
      <c r="UYD62" s="195"/>
      <c r="UYE62" s="195"/>
      <c r="UYF62" s="315"/>
      <c r="UYG62" s="195"/>
      <c r="UYH62" s="195"/>
      <c r="UYI62" s="195"/>
      <c r="UYJ62" s="195"/>
      <c r="UYK62" s="195"/>
      <c r="UYL62" s="195"/>
      <c r="UYM62" s="195"/>
      <c r="UYN62" s="195"/>
      <c r="UYO62" s="195"/>
      <c r="UYP62" s="195"/>
      <c r="UYQ62" s="195"/>
      <c r="UYR62" s="195"/>
      <c r="UYS62" s="195"/>
      <c r="UYT62" s="315"/>
      <c r="UYU62" s="195"/>
      <c r="UYV62" s="195"/>
      <c r="UYW62" s="195"/>
      <c r="UYX62" s="195"/>
      <c r="UYY62" s="195"/>
      <c r="UYZ62" s="195"/>
      <c r="UZA62" s="195"/>
      <c r="UZB62" s="195"/>
      <c r="UZC62" s="195"/>
      <c r="UZD62" s="195"/>
      <c r="UZE62" s="195"/>
      <c r="UZF62" s="195"/>
      <c r="UZG62" s="195"/>
      <c r="UZH62" s="315"/>
      <c r="UZI62" s="195"/>
      <c r="UZJ62" s="195"/>
      <c r="UZK62" s="195"/>
      <c r="UZL62" s="195"/>
      <c r="UZM62" s="195"/>
      <c r="UZN62" s="195"/>
      <c r="UZO62" s="195"/>
      <c r="UZP62" s="195"/>
      <c r="UZQ62" s="195"/>
      <c r="UZR62" s="195"/>
      <c r="UZS62" s="195"/>
      <c r="UZT62" s="195"/>
      <c r="UZU62" s="195"/>
      <c r="UZV62" s="315"/>
      <c r="UZW62" s="195"/>
      <c r="UZX62" s="195"/>
      <c r="UZY62" s="195"/>
      <c r="UZZ62" s="195"/>
      <c r="VAA62" s="195"/>
      <c r="VAB62" s="195"/>
      <c r="VAC62" s="195"/>
      <c r="VAD62" s="195"/>
      <c r="VAE62" s="195"/>
      <c r="VAF62" s="195"/>
      <c r="VAG62" s="195"/>
      <c r="VAH62" s="195"/>
      <c r="VAI62" s="195"/>
      <c r="VAJ62" s="315"/>
      <c r="VAK62" s="195"/>
      <c r="VAL62" s="195"/>
      <c r="VAM62" s="195"/>
      <c r="VAN62" s="195"/>
      <c r="VAO62" s="195"/>
      <c r="VAP62" s="195"/>
      <c r="VAQ62" s="195"/>
      <c r="VAR62" s="195"/>
      <c r="VAS62" s="195"/>
      <c r="VAT62" s="195"/>
      <c r="VAU62" s="195"/>
      <c r="VAV62" s="195"/>
      <c r="VAW62" s="195"/>
      <c r="VAX62" s="315"/>
      <c r="VAY62" s="195"/>
      <c r="VAZ62" s="195"/>
      <c r="VBA62" s="195"/>
      <c r="VBB62" s="195"/>
      <c r="VBC62" s="195"/>
      <c r="VBD62" s="195"/>
      <c r="VBE62" s="195"/>
      <c r="VBF62" s="195"/>
      <c r="VBG62" s="195"/>
      <c r="VBH62" s="195"/>
      <c r="VBI62" s="195"/>
      <c r="VBJ62" s="195"/>
      <c r="VBK62" s="195"/>
      <c r="VBL62" s="315"/>
      <c r="VBM62" s="195"/>
      <c r="VBN62" s="195"/>
      <c r="VBO62" s="195"/>
      <c r="VBP62" s="195"/>
      <c r="VBQ62" s="195"/>
      <c r="VBR62" s="195"/>
      <c r="VBS62" s="195"/>
      <c r="VBT62" s="195"/>
      <c r="VBU62" s="195"/>
      <c r="VBV62" s="195"/>
      <c r="VBW62" s="195"/>
      <c r="VBX62" s="195"/>
      <c r="VBY62" s="195"/>
      <c r="VBZ62" s="315"/>
      <c r="VCA62" s="195"/>
      <c r="VCB62" s="195"/>
      <c r="VCC62" s="195"/>
      <c r="VCD62" s="195"/>
      <c r="VCE62" s="195"/>
      <c r="VCF62" s="195"/>
      <c r="VCG62" s="195"/>
      <c r="VCH62" s="195"/>
      <c r="VCI62" s="195"/>
      <c r="VCJ62" s="195"/>
      <c r="VCK62" s="195"/>
      <c r="VCL62" s="195"/>
      <c r="VCM62" s="195"/>
      <c r="VCN62" s="315"/>
      <c r="VCO62" s="195"/>
      <c r="VCP62" s="195"/>
      <c r="VCQ62" s="195"/>
      <c r="VCR62" s="195"/>
      <c r="VCS62" s="195"/>
      <c r="VCT62" s="195"/>
      <c r="VCU62" s="195"/>
      <c r="VCV62" s="195"/>
      <c r="VCW62" s="195"/>
      <c r="VCX62" s="195"/>
      <c r="VCY62" s="195"/>
      <c r="VCZ62" s="195"/>
      <c r="VDA62" s="195"/>
      <c r="VDB62" s="315"/>
      <c r="VDC62" s="195"/>
      <c r="VDD62" s="195"/>
      <c r="VDE62" s="195"/>
      <c r="VDF62" s="195"/>
      <c r="VDG62" s="195"/>
      <c r="VDH62" s="195"/>
      <c r="VDI62" s="195"/>
      <c r="VDJ62" s="195"/>
      <c r="VDK62" s="195"/>
      <c r="VDL62" s="195"/>
      <c r="VDM62" s="195"/>
      <c r="VDN62" s="195"/>
      <c r="VDO62" s="195"/>
      <c r="VDP62" s="315"/>
      <c r="VDQ62" s="195"/>
      <c r="VDR62" s="195"/>
      <c r="VDS62" s="195"/>
      <c r="VDT62" s="195"/>
      <c r="VDU62" s="195"/>
      <c r="VDV62" s="195"/>
      <c r="VDW62" s="195"/>
      <c r="VDX62" s="195"/>
      <c r="VDY62" s="195"/>
      <c r="VDZ62" s="195"/>
      <c r="VEA62" s="195"/>
      <c r="VEB62" s="195"/>
      <c r="VEC62" s="195"/>
      <c r="VED62" s="315"/>
      <c r="VEE62" s="195"/>
      <c r="VEF62" s="195"/>
      <c r="VEG62" s="195"/>
      <c r="VEH62" s="195"/>
      <c r="VEI62" s="195"/>
      <c r="VEJ62" s="195"/>
      <c r="VEK62" s="195"/>
      <c r="VEL62" s="195"/>
      <c r="VEM62" s="195"/>
      <c r="VEN62" s="195"/>
      <c r="VEO62" s="195"/>
      <c r="VEP62" s="195"/>
      <c r="VEQ62" s="195"/>
      <c r="VER62" s="315"/>
      <c r="VES62" s="195"/>
      <c r="VET62" s="195"/>
      <c r="VEU62" s="195"/>
      <c r="VEV62" s="195"/>
      <c r="VEW62" s="195"/>
      <c r="VEX62" s="195"/>
      <c r="VEY62" s="195"/>
      <c r="VEZ62" s="195"/>
      <c r="VFA62" s="195"/>
      <c r="VFB62" s="195"/>
      <c r="VFC62" s="195"/>
      <c r="VFD62" s="195"/>
      <c r="VFE62" s="195"/>
      <c r="VFF62" s="315"/>
      <c r="VFG62" s="195"/>
      <c r="VFH62" s="195"/>
      <c r="VFI62" s="195"/>
      <c r="VFJ62" s="195"/>
      <c r="VFK62" s="195"/>
      <c r="VFL62" s="195"/>
      <c r="VFM62" s="195"/>
      <c r="VFN62" s="195"/>
      <c r="VFO62" s="195"/>
      <c r="VFP62" s="195"/>
      <c r="VFQ62" s="195"/>
      <c r="VFR62" s="195"/>
      <c r="VFS62" s="195"/>
      <c r="VFT62" s="315"/>
      <c r="VFU62" s="195"/>
      <c r="VFV62" s="195"/>
      <c r="VFW62" s="195"/>
      <c r="VFX62" s="195"/>
      <c r="VFY62" s="195"/>
      <c r="VFZ62" s="195"/>
      <c r="VGA62" s="195"/>
      <c r="VGB62" s="195"/>
      <c r="VGC62" s="195"/>
      <c r="VGD62" s="195"/>
      <c r="VGE62" s="195"/>
      <c r="VGF62" s="195"/>
      <c r="VGG62" s="195"/>
      <c r="VGH62" s="315"/>
      <c r="VGI62" s="195"/>
      <c r="VGJ62" s="195"/>
      <c r="VGK62" s="195"/>
      <c r="VGL62" s="195"/>
      <c r="VGM62" s="195"/>
      <c r="VGN62" s="195"/>
      <c r="VGO62" s="195"/>
      <c r="VGP62" s="195"/>
      <c r="VGQ62" s="195"/>
      <c r="VGR62" s="195"/>
      <c r="VGS62" s="195"/>
      <c r="VGT62" s="195"/>
      <c r="VGU62" s="195"/>
      <c r="VGV62" s="315"/>
      <c r="VGW62" s="195"/>
      <c r="VGX62" s="195"/>
      <c r="VGY62" s="195"/>
      <c r="VGZ62" s="195"/>
      <c r="VHA62" s="195"/>
      <c r="VHB62" s="195"/>
      <c r="VHC62" s="195"/>
      <c r="VHD62" s="195"/>
      <c r="VHE62" s="195"/>
      <c r="VHF62" s="195"/>
      <c r="VHG62" s="195"/>
      <c r="VHH62" s="195"/>
      <c r="VHI62" s="195"/>
      <c r="VHJ62" s="315"/>
      <c r="VHK62" s="195"/>
      <c r="VHL62" s="195"/>
      <c r="VHM62" s="195"/>
      <c r="VHN62" s="195"/>
      <c r="VHO62" s="195"/>
      <c r="VHP62" s="195"/>
      <c r="VHQ62" s="195"/>
      <c r="VHR62" s="195"/>
      <c r="VHS62" s="195"/>
      <c r="VHT62" s="195"/>
      <c r="VHU62" s="195"/>
      <c r="VHV62" s="195"/>
      <c r="VHW62" s="195"/>
      <c r="VHX62" s="315"/>
      <c r="VHY62" s="195"/>
      <c r="VHZ62" s="195"/>
      <c r="VIA62" s="195"/>
      <c r="VIB62" s="195"/>
      <c r="VIC62" s="195"/>
      <c r="VID62" s="195"/>
      <c r="VIE62" s="195"/>
      <c r="VIF62" s="195"/>
      <c r="VIG62" s="195"/>
      <c r="VIH62" s="195"/>
      <c r="VII62" s="195"/>
      <c r="VIJ62" s="195"/>
      <c r="VIK62" s="195"/>
      <c r="VIL62" s="315"/>
      <c r="VIM62" s="195"/>
      <c r="VIN62" s="195"/>
      <c r="VIO62" s="195"/>
      <c r="VIP62" s="195"/>
      <c r="VIQ62" s="195"/>
      <c r="VIR62" s="195"/>
      <c r="VIS62" s="195"/>
      <c r="VIT62" s="195"/>
      <c r="VIU62" s="195"/>
      <c r="VIV62" s="195"/>
      <c r="VIW62" s="195"/>
      <c r="VIX62" s="195"/>
      <c r="VIY62" s="195"/>
      <c r="VIZ62" s="315"/>
      <c r="VJA62" s="195"/>
      <c r="VJB62" s="195"/>
      <c r="VJC62" s="195"/>
      <c r="VJD62" s="195"/>
      <c r="VJE62" s="195"/>
      <c r="VJF62" s="195"/>
      <c r="VJG62" s="195"/>
      <c r="VJH62" s="195"/>
      <c r="VJI62" s="195"/>
      <c r="VJJ62" s="195"/>
      <c r="VJK62" s="195"/>
      <c r="VJL62" s="195"/>
      <c r="VJM62" s="195"/>
      <c r="VJN62" s="315"/>
      <c r="VJO62" s="195"/>
      <c r="VJP62" s="195"/>
      <c r="VJQ62" s="195"/>
      <c r="VJR62" s="195"/>
      <c r="VJS62" s="195"/>
      <c r="VJT62" s="195"/>
      <c r="VJU62" s="195"/>
      <c r="VJV62" s="195"/>
      <c r="VJW62" s="195"/>
      <c r="VJX62" s="195"/>
      <c r="VJY62" s="195"/>
      <c r="VJZ62" s="195"/>
      <c r="VKA62" s="195"/>
      <c r="VKB62" s="315"/>
      <c r="VKC62" s="195"/>
      <c r="VKD62" s="195"/>
      <c r="VKE62" s="195"/>
      <c r="VKF62" s="195"/>
      <c r="VKG62" s="195"/>
      <c r="VKH62" s="195"/>
      <c r="VKI62" s="195"/>
      <c r="VKJ62" s="195"/>
      <c r="VKK62" s="195"/>
      <c r="VKL62" s="195"/>
      <c r="VKM62" s="195"/>
      <c r="VKN62" s="195"/>
      <c r="VKO62" s="195"/>
      <c r="VKP62" s="315"/>
      <c r="VKQ62" s="195"/>
      <c r="VKR62" s="195"/>
      <c r="VKS62" s="195"/>
      <c r="VKT62" s="195"/>
      <c r="VKU62" s="195"/>
      <c r="VKV62" s="195"/>
      <c r="VKW62" s="195"/>
      <c r="VKX62" s="195"/>
      <c r="VKY62" s="195"/>
      <c r="VKZ62" s="195"/>
      <c r="VLA62" s="195"/>
      <c r="VLB62" s="195"/>
      <c r="VLC62" s="195"/>
      <c r="VLD62" s="315"/>
      <c r="VLE62" s="195"/>
      <c r="VLF62" s="195"/>
      <c r="VLG62" s="195"/>
      <c r="VLH62" s="195"/>
      <c r="VLI62" s="195"/>
      <c r="VLJ62" s="195"/>
      <c r="VLK62" s="195"/>
      <c r="VLL62" s="195"/>
      <c r="VLM62" s="195"/>
      <c r="VLN62" s="195"/>
      <c r="VLO62" s="195"/>
      <c r="VLP62" s="195"/>
      <c r="VLQ62" s="195"/>
      <c r="VLR62" s="315"/>
      <c r="VLS62" s="195"/>
      <c r="VLT62" s="195"/>
      <c r="VLU62" s="195"/>
      <c r="VLV62" s="195"/>
      <c r="VLW62" s="195"/>
      <c r="VLX62" s="195"/>
      <c r="VLY62" s="195"/>
      <c r="VLZ62" s="195"/>
      <c r="VMA62" s="195"/>
      <c r="VMB62" s="195"/>
      <c r="VMC62" s="195"/>
      <c r="VMD62" s="195"/>
      <c r="VME62" s="195"/>
      <c r="VMF62" s="315"/>
      <c r="VMG62" s="195"/>
      <c r="VMH62" s="195"/>
      <c r="VMI62" s="195"/>
      <c r="VMJ62" s="195"/>
      <c r="VMK62" s="195"/>
      <c r="VML62" s="195"/>
      <c r="VMM62" s="195"/>
      <c r="VMN62" s="195"/>
      <c r="VMO62" s="195"/>
      <c r="VMP62" s="195"/>
      <c r="VMQ62" s="195"/>
      <c r="VMR62" s="195"/>
      <c r="VMS62" s="195"/>
      <c r="VMT62" s="315"/>
      <c r="VMU62" s="195"/>
      <c r="VMV62" s="195"/>
      <c r="VMW62" s="195"/>
      <c r="VMX62" s="195"/>
      <c r="VMY62" s="195"/>
      <c r="VMZ62" s="195"/>
      <c r="VNA62" s="195"/>
      <c r="VNB62" s="195"/>
      <c r="VNC62" s="195"/>
      <c r="VND62" s="195"/>
      <c r="VNE62" s="195"/>
      <c r="VNF62" s="195"/>
      <c r="VNG62" s="195"/>
      <c r="VNH62" s="315"/>
      <c r="VNI62" s="195"/>
      <c r="VNJ62" s="195"/>
      <c r="VNK62" s="195"/>
      <c r="VNL62" s="195"/>
      <c r="VNM62" s="195"/>
      <c r="VNN62" s="195"/>
      <c r="VNO62" s="195"/>
      <c r="VNP62" s="195"/>
      <c r="VNQ62" s="195"/>
      <c r="VNR62" s="195"/>
      <c r="VNS62" s="195"/>
      <c r="VNT62" s="195"/>
      <c r="VNU62" s="195"/>
      <c r="VNV62" s="315"/>
      <c r="VNW62" s="195"/>
      <c r="VNX62" s="195"/>
      <c r="VNY62" s="195"/>
      <c r="VNZ62" s="195"/>
      <c r="VOA62" s="195"/>
      <c r="VOB62" s="195"/>
      <c r="VOC62" s="195"/>
      <c r="VOD62" s="195"/>
      <c r="VOE62" s="195"/>
      <c r="VOF62" s="195"/>
      <c r="VOG62" s="195"/>
      <c r="VOH62" s="195"/>
      <c r="VOI62" s="195"/>
      <c r="VOJ62" s="315"/>
      <c r="VOK62" s="195"/>
      <c r="VOL62" s="195"/>
      <c r="VOM62" s="195"/>
      <c r="VON62" s="195"/>
      <c r="VOO62" s="195"/>
      <c r="VOP62" s="195"/>
      <c r="VOQ62" s="195"/>
      <c r="VOR62" s="195"/>
      <c r="VOS62" s="195"/>
      <c r="VOT62" s="195"/>
      <c r="VOU62" s="195"/>
      <c r="VOV62" s="195"/>
      <c r="VOW62" s="195"/>
      <c r="VOX62" s="315"/>
      <c r="VOY62" s="195"/>
      <c r="VOZ62" s="195"/>
      <c r="VPA62" s="195"/>
      <c r="VPB62" s="195"/>
      <c r="VPC62" s="195"/>
      <c r="VPD62" s="195"/>
      <c r="VPE62" s="195"/>
      <c r="VPF62" s="195"/>
      <c r="VPG62" s="195"/>
      <c r="VPH62" s="195"/>
      <c r="VPI62" s="195"/>
      <c r="VPJ62" s="195"/>
      <c r="VPK62" s="195"/>
      <c r="VPL62" s="315"/>
      <c r="VPM62" s="195"/>
      <c r="VPN62" s="195"/>
      <c r="VPO62" s="195"/>
      <c r="VPP62" s="195"/>
      <c r="VPQ62" s="195"/>
      <c r="VPR62" s="195"/>
      <c r="VPS62" s="195"/>
      <c r="VPT62" s="195"/>
      <c r="VPU62" s="195"/>
      <c r="VPV62" s="195"/>
      <c r="VPW62" s="195"/>
      <c r="VPX62" s="195"/>
      <c r="VPY62" s="195"/>
      <c r="VPZ62" s="315"/>
      <c r="VQA62" s="195"/>
      <c r="VQB62" s="195"/>
      <c r="VQC62" s="195"/>
      <c r="VQD62" s="195"/>
      <c r="VQE62" s="195"/>
      <c r="VQF62" s="195"/>
      <c r="VQG62" s="195"/>
      <c r="VQH62" s="195"/>
      <c r="VQI62" s="195"/>
      <c r="VQJ62" s="195"/>
      <c r="VQK62" s="195"/>
      <c r="VQL62" s="195"/>
      <c r="VQM62" s="195"/>
      <c r="VQN62" s="315"/>
      <c r="VQO62" s="195"/>
      <c r="VQP62" s="195"/>
      <c r="VQQ62" s="195"/>
      <c r="VQR62" s="195"/>
      <c r="VQS62" s="195"/>
      <c r="VQT62" s="195"/>
      <c r="VQU62" s="195"/>
      <c r="VQV62" s="195"/>
      <c r="VQW62" s="195"/>
      <c r="VQX62" s="195"/>
      <c r="VQY62" s="195"/>
      <c r="VQZ62" s="195"/>
      <c r="VRA62" s="195"/>
      <c r="VRB62" s="315"/>
      <c r="VRC62" s="195"/>
      <c r="VRD62" s="195"/>
      <c r="VRE62" s="195"/>
      <c r="VRF62" s="195"/>
      <c r="VRG62" s="195"/>
      <c r="VRH62" s="195"/>
      <c r="VRI62" s="195"/>
      <c r="VRJ62" s="195"/>
      <c r="VRK62" s="195"/>
      <c r="VRL62" s="195"/>
      <c r="VRM62" s="195"/>
      <c r="VRN62" s="195"/>
      <c r="VRO62" s="195"/>
      <c r="VRP62" s="315"/>
      <c r="VRQ62" s="195"/>
      <c r="VRR62" s="195"/>
      <c r="VRS62" s="195"/>
      <c r="VRT62" s="195"/>
      <c r="VRU62" s="195"/>
      <c r="VRV62" s="195"/>
      <c r="VRW62" s="195"/>
      <c r="VRX62" s="195"/>
      <c r="VRY62" s="195"/>
      <c r="VRZ62" s="195"/>
      <c r="VSA62" s="195"/>
      <c r="VSB62" s="195"/>
      <c r="VSC62" s="195"/>
      <c r="VSD62" s="315"/>
      <c r="VSE62" s="195"/>
      <c r="VSF62" s="195"/>
      <c r="VSG62" s="195"/>
      <c r="VSH62" s="195"/>
      <c r="VSI62" s="195"/>
      <c r="VSJ62" s="195"/>
      <c r="VSK62" s="195"/>
      <c r="VSL62" s="195"/>
      <c r="VSM62" s="195"/>
      <c r="VSN62" s="195"/>
      <c r="VSO62" s="195"/>
      <c r="VSP62" s="195"/>
      <c r="VSQ62" s="195"/>
      <c r="VSR62" s="315"/>
      <c r="VSS62" s="195"/>
      <c r="VST62" s="195"/>
      <c r="VSU62" s="195"/>
      <c r="VSV62" s="195"/>
      <c r="VSW62" s="195"/>
      <c r="VSX62" s="195"/>
      <c r="VSY62" s="195"/>
      <c r="VSZ62" s="195"/>
      <c r="VTA62" s="195"/>
      <c r="VTB62" s="195"/>
      <c r="VTC62" s="195"/>
      <c r="VTD62" s="195"/>
      <c r="VTE62" s="195"/>
      <c r="VTF62" s="315"/>
      <c r="VTG62" s="195"/>
      <c r="VTH62" s="195"/>
      <c r="VTI62" s="195"/>
      <c r="VTJ62" s="195"/>
      <c r="VTK62" s="195"/>
      <c r="VTL62" s="195"/>
      <c r="VTM62" s="195"/>
      <c r="VTN62" s="195"/>
      <c r="VTO62" s="195"/>
      <c r="VTP62" s="195"/>
      <c r="VTQ62" s="195"/>
      <c r="VTR62" s="195"/>
      <c r="VTS62" s="195"/>
      <c r="VTT62" s="315"/>
      <c r="VTU62" s="195"/>
      <c r="VTV62" s="195"/>
      <c r="VTW62" s="195"/>
      <c r="VTX62" s="195"/>
      <c r="VTY62" s="195"/>
      <c r="VTZ62" s="195"/>
      <c r="VUA62" s="195"/>
      <c r="VUB62" s="195"/>
      <c r="VUC62" s="195"/>
      <c r="VUD62" s="195"/>
      <c r="VUE62" s="195"/>
      <c r="VUF62" s="195"/>
      <c r="VUG62" s="195"/>
      <c r="VUH62" s="315"/>
      <c r="VUI62" s="195"/>
      <c r="VUJ62" s="195"/>
      <c r="VUK62" s="195"/>
      <c r="VUL62" s="195"/>
      <c r="VUM62" s="195"/>
      <c r="VUN62" s="195"/>
      <c r="VUO62" s="195"/>
      <c r="VUP62" s="195"/>
      <c r="VUQ62" s="195"/>
      <c r="VUR62" s="195"/>
      <c r="VUS62" s="195"/>
      <c r="VUT62" s="195"/>
      <c r="VUU62" s="195"/>
      <c r="VUV62" s="315"/>
      <c r="VUW62" s="195"/>
      <c r="VUX62" s="195"/>
      <c r="VUY62" s="195"/>
      <c r="VUZ62" s="195"/>
      <c r="VVA62" s="195"/>
      <c r="VVB62" s="195"/>
      <c r="VVC62" s="195"/>
      <c r="VVD62" s="195"/>
      <c r="VVE62" s="195"/>
      <c r="VVF62" s="195"/>
      <c r="VVG62" s="195"/>
      <c r="VVH62" s="195"/>
      <c r="VVI62" s="195"/>
      <c r="VVJ62" s="315"/>
      <c r="VVK62" s="195"/>
      <c r="VVL62" s="195"/>
      <c r="VVM62" s="195"/>
      <c r="VVN62" s="195"/>
      <c r="VVO62" s="195"/>
      <c r="VVP62" s="195"/>
      <c r="VVQ62" s="195"/>
      <c r="VVR62" s="195"/>
      <c r="VVS62" s="195"/>
      <c r="VVT62" s="195"/>
      <c r="VVU62" s="195"/>
      <c r="VVV62" s="195"/>
      <c r="VVW62" s="195"/>
      <c r="VVX62" s="315"/>
      <c r="VVY62" s="195"/>
      <c r="VVZ62" s="195"/>
      <c r="VWA62" s="195"/>
      <c r="VWB62" s="195"/>
      <c r="VWC62" s="195"/>
      <c r="VWD62" s="195"/>
      <c r="VWE62" s="195"/>
      <c r="VWF62" s="195"/>
      <c r="VWG62" s="195"/>
      <c r="VWH62" s="195"/>
      <c r="VWI62" s="195"/>
      <c r="VWJ62" s="195"/>
      <c r="VWK62" s="195"/>
      <c r="VWL62" s="315"/>
      <c r="VWM62" s="195"/>
      <c r="VWN62" s="195"/>
      <c r="VWO62" s="195"/>
      <c r="VWP62" s="195"/>
      <c r="VWQ62" s="195"/>
      <c r="VWR62" s="195"/>
      <c r="VWS62" s="195"/>
      <c r="VWT62" s="195"/>
      <c r="VWU62" s="195"/>
      <c r="VWV62" s="195"/>
      <c r="VWW62" s="195"/>
      <c r="VWX62" s="195"/>
      <c r="VWY62" s="195"/>
      <c r="VWZ62" s="315"/>
      <c r="VXA62" s="195"/>
      <c r="VXB62" s="195"/>
      <c r="VXC62" s="195"/>
      <c r="VXD62" s="195"/>
      <c r="VXE62" s="195"/>
      <c r="VXF62" s="195"/>
      <c r="VXG62" s="195"/>
      <c r="VXH62" s="195"/>
      <c r="VXI62" s="195"/>
      <c r="VXJ62" s="195"/>
      <c r="VXK62" s="195"/>
      <c r="VXL62" s="195"/>
      <c r="VXM62" s="195"/>
      <c r="VXN62" s="315"/>
      <c r="VXO62" s="195"/>
      <c r="VXP62" s="195"/>
      <c r="VXQ62" s="195"/>
      <c r="VXR62" s="195"/>
      <c r="VXS62" s="195"/>
      <c r="VXT62" s="195"/>
      <c r="VXU62" s="195"/>
      <c r="VXV62" s="195"/>
      <c r="VXW62" s="195"/>
      <c r="VXX62" s="195"/>
      <c r="VXY62" s="195"/>
      <c r="VXZ62" s="195"/>
      <c r="VYA62" s="195"/>
      <c r="VYB62" s="315"/>
      <c r="VYC62" s="195"/>
      <c r="VYD62" s="195"/>
      <c r="VYE62" s="195"/>
      <c r="VYF62" s="195"/>
      <c r="VYG62" s="195"/>
      <c r="VYH62" s="195"/>
      <c r="VYI62" s="195"/>
      <c r="VYJ62" s="195"/>
      <c r="VYK62" s="195"/>
      <c r="VYL62" s="195"/>
      <c r="VYM62" s="195"/>
      <c r="VYN62" s="195"/>
      <c r="VYO62" s="195"/>
      <c r="VYP62" s="315"/>
      <c r="VYQ62" s="195"/>
      <c r="VYR62" s="195"/>
      <c r="VYS62" s="195"/>
      <c r="VYT62" s="195"/>
      <c r="VYU62" s="195"/>
      <c r="VYV62" s="195"/>
      <c r="VYW62" s="195"/>
      <c r="VYX62" s="195"/>
      <c r="VYY62" s="195"/>
      <c r="VYZ62" s="195"/>
      <c r="VZA62" s="195"/>
      <c r="VZB62" s="195"/>
      <c r="VZC62" s="195"/>
      <c r="VZD62" s="315"/>
      <c r="VZE62" s="195"/>
      <c r="VZF62" s="195"/>
      <c r="VZG62" s="195"/>
      <c r="VZH62" s="195"/>
      <c r="VZI62" s="195"/>
      <c r="VZJ62" s="195"/>
      <c r="VZK62" s="195"/>
      <c r="VZL62" s="195"/>
      <c r="VZM62" s="195"/>
      <c r="VZN62" s="195"/>
      <c r="VZO62" s="195"/>
      <c r="VZP62" s="195"/>
      <c r="VZQ62" s="195"/>
      <c r="VZR62" s="315"/>
      <c r="VZS62" s="195"/>
      <c r="VZT62" s="195"/>
      <c r="VZU62" s="195"/>
      <c r="VZV62" s="195"/>
      <c r="VZW62" s="195"/>
      <c r="VZX62" s="195"/>
      <c r="VZY62" s="195"/>
      <c r="VZZ62" s="195"/>
      <c r="WAA62" s="195"/>
      <c r="WAB62" s="195"/>
      <c r="WAC62" s="195"/>
      <c r="WAD62" s="195"/>
      <c r="WAE62" s="195"/>
      <c r="WAF62" s="315"/>
      <c r="WAG62" s="195"/>
      <c r="WAH62" s="195"/>
      <c r="WAI62" s="195"/>
      <c r="WAJ62" s="195"/>
      <c r="WAK62" s="195"/>
      <c r="WAL62" s="195"/>
      <c r="WAM62" s="195"/>
      <c r="WAN62" s="195"/>
      <c r="WAO62" s="195"/>
      <c r="WAP62" s="195"/>
      <c r="WAQ62" s="195"/>
      <c r="WAR62" s="195"/>
      <c r="WAS62" s="195"/>
      <c r="WAT62" s="315"/>
      <c r="WAU62" s="195"/>
      <c r="WAV62" s="195"/>
      <c r="WAW62" s="195"/>
      <c r="WAX62" s="195"/>
      <c r="WAY62" s="195"/>
      <c r="WAZ62" s="195"/>
      <c r="WBA62" s="195"/>
      <c r="WBB62" s="195"/>
      <c r="WBC62" s="195"/>
      <c r="WBD62" s="195"/>
      <c r="WBE62" s="195"/>
      <c r="WBF62" s="195"/>
      <c r="WBG62" s="195"/>
      <c r="WBH62" s="315"/>
      <c r="WBI62" s="195"/>
      <c r="WBJ62" s="195"/>
      <c r="WBK62" s="195"/>
      <c r="WBL62" s="195"/>
      <c r="WBM62" s="195"/>
      <c r="WBN62" s="195"/>
      <c r="WBO62" s="195"/>
      <c r="WBP62" s="195"/>
      <c r="WBQ62" s="195"/>
      <c r="WBR62" s="195"/>
      <c r="WBS62" s="195"/>
      <c r="WBT62" s="195"/>
      <c r="WBU62" s="195"/>
      <c r="WBV62" s="315"/>
      <c r="WBW62" s="195"/>
      <c r="WBX62" s="195"/>
      <c r="WBY62" s="195"/>
      <c r="WBZ62" s="195"/>
      <c r="WCA62" s="195"/>
      <c r="WCB62" s="195"/>
      <c r="WCC62" s="195"/>
      <c r="WCD62" s="195"/>
      <c r="WCE62" s="195"/>
      <c r="WCF62" s="195"/>
      <c r="WCG62" s="195"/>
      <c r="WCH62" s="195"/>
      <c r="WCI62" s="195"/>
      <c r="WCJ62" s="315"/>
      <c r="WCK62" s="195"/>
      <c r="WCL62" s="195"/>
      <c r="WCM62" s="195"/>
      <c r="WCN62" s="195"/>
      <c r="WCO62" s="195"/>
      <c r="WCP62" s="195"/>
      <c r="WCQ62" s="195"/>
      <c r="WCR62" s="195"/>
      <c r="WCS62" s="195"/>
      <c r="WCT62" s="195"/>
      <c r="WCU62" s="195"/>
      <c r="WCV62" s="195"/>
      <c r="WCW62" s="195"/>
      <c r="WCX62" s="315"/>
      <c r="WCY62" s="195"/>
      <c r="WCZ62" s="195"/>
      <c r="WDA62" s="195"/>
      <c r="WDB62" s="195"/>
      <c r="WDC62" s="195"/>
      <c r="WDD62" s="195"/>
      <c r="WDE62" s="195"/>
      <c r="WDF62" s="195"/>
      <c r="WDG62" s="195"/>
      <c r="WDH62" s="195"/>
      <c r="WDI62" s="195"/>
      <c r="WDJ62" s="195"/>
      <c r="WDK62" s="195"/>
      <c r="WDL62" s="315"/>
      <c r="WDM62" s="195"/>
      <c r="WDN62" s="195"/>
      <c r="WDO62" s="195"/>
      <c r="WDP62" s="195"/>
      <c r="WDQ62" s="195"/>
      <c r="WDR62" s="195"/>
      <c r="WDS62" s="195"/>
      <c r="WDT62" s="195"/>
      <c r="WDU62" s="195"/>
      <c r="WDV62" s="195"/>
      <c r="WDW62" s="195"/>
      <c r="WDX62" s="195"/>
      <c r="WDY62" s="195"/>
      <c r="WDZ62" s="315"/>
      <c r="WEA62" s="195"/>
      <c r="WEB62" s="195"/>
      <c r="WEC62" s="195"/>
      <c r="WED62" s="195"/>
      <c r="WEE62" s="195"/>
      <c r="WEF62" s="195"/>
      <c r="WEG62" s="195"/>
      <c r="WEH62" s="195"/>
      <c r="WEI62" s="195"/>
      <c r="WEJ62" s="195"/>
      <c r="WEK62" s="195"/>
      <c r="WEL62" s="195"/>
      <c r="WEM62" s="195"/>
      <c r="WEN62" s="315"/>
      <c r="WEO62" s="195"/>
      <c r="WEP62" s="195"/>
      <c r="WEQ62" s="195"/>
      <c r="WER62" s="195"/>
      <c r="WES62" s="195"/>
      <c r="WET62" s="195"/>
      <c r="WEU62" s="195"/>
      <c r="WEV62" s="195"/>
      <c r="WEW62" s="195"/>
      <c r="WEX62" s="195"/>
      <c r="WEY62" s="195"/>
      <c r="WEZ62" s="195"/>
      <c r="WFA62" s="195"/>
      <c r="WFB62" s="315"/>
      <c r="WFC62" s="195"/>
      <c r="WFD62" s="195"/>
      <c r="WFE62" s="195"/>
      <c r="WFF62" s="195"/>
      <c r="WFG62" s="195"/>
      <c r="WFH62" s="195"/>
      <c r="WFI62" s="195"/>
      <c r="WFJ62" s="195"/>
      <c r="WFK62" s="195"/>
      <c r="WFL62" s="195"/>
      <c r="WFM62" s="195"/>
      <c r="WFN62" s="195"/>
      <c r="WFO62" s="195"/>
      <c r="WFP62" s="315"/>
      <c r="WFQ62" s="195"/>
      <c r="WFR62" s="195"/>
      <c r="WFS62" s="195"/>
      <c r="WFT62" s="195"/>
      <c r="WFU62" s="195"/>
      <c r="WFV62" s="195"/>
      <c r="WFW62" s="195"/>
      <c r="WFX62" s="195"/>
      <c r="WFY62" s="195"/>
      <c r="WFZ62" s="195"/>
      <c r="WGA62" s="195"/>
      <c r="WGB62" s="195"/>
      <c r="WGC62" s="195"/>
      <c r="WGD62" s="315"/>
      <c r="WGE62" s="195"/>
      <c r="WGF62" s="195"/>
      <c r="WGG62" s="195"/>
      <c r="WGH62" s="195"/>
      <c r="WGI62" s="195"/>
      <c r="WGJ62" s="195"/>
      <c r="WGK62" s="195"/>
      <c r="WGL62" s="195"/>
      <c r="WGM62" s="195"/>
      <c r="WGN62" s="195"/>
      <c r="WGO62" s="195"/>
      <c r="WGP62" s="195"/>
      <c r="WGQ62" s="195"/>
      <c r="WGR62" s="315"/>
      <c r="WGS62" s="195"/>
      <c r="WGT62" s="195"/>
      <c r="WGU62" s="195"/>
      <c r="WGV62" s="195"/>
      <c r="WGW62" s="195"/>
      <c r="WGX62" s="195"/>
      <c r="WGY62" s="195"/>
      <c r="WGZ62" s="195"/>
      <c r="WHA62" s="195"/>
      <c r="WHB62" s="195"/>
      <c r="WHC62" s="195"/>
      <c r="WHD62" s="195"/>
      <c r="WHE62" s="195"/>
      <c r="WHF62" s="315"/>
      <c r="WHG62" s="195"/>
      <c r="WHH62" s="195"/>
      <c r="WHI62" s="195"/>
      <c r="WHJ62" s="195"/>
      <c r="WHK62" s="195"/>
      <c r="WHL62" s="195"/>
      <c r="WHM62" s="195"/>
      <c r="WHN62" s="195"/>
      <c r="WHO62" s="195"/>
      <c r="WHP62" s="195"/>
      <c r="WHQ62" s="195"/>
      <c r="WHR62" s="195"/>
      <c r="WHS62" s="195"/>
      <c r="WHT62" s="315"/>
      <c r="WHU62" s="195"/>
      <c r="WHV62" s="195"/>
      <c r="WHW62" s="195"/>
      <c r="WHX62" s="195"/>
      <c r="WHY62" s="195"/>
      <c r="WHZ62" s="195"/>
      <c r="WIA62" s="195"/>
      <c r="WIB62" s="195"/>
      <c r="WIC62" s="195"/>
      <c r="WID62" s="195"/>
      <c r="WIE62" s="195"/>
      <c r="WIF62" s="195"/>
      <c r="WIG62" s="195"/>
      <c r="WIH62" s="315"/>
      <c r="WII62" s="195"/>
      <c r="WIJ62" s="195"/>
      <c r="WIK62" s="195"/>
      <c r="WIL62" s="195"/>
      <c r="WIM62" s="195"/>
      <c r="WIN62" s="195"/>
      <c r="WIO62" s="195"/>
      <c r="WIP62" s="195"/>
      <c r="WIQ62" s="195"/>
      <c r="WIR62" s="195"/>
      <c r="WIS62" s="195"/>
      <c r="WIT62" s="195"/>
      <c r="WIU62" s="195"/>
      <c r="WIV62" s="315"/>
      <c r="WIW62" s="195"/>
      <c r="WIX62" s="195"/>
      <c r="WIY62" s="195"/>
      <c r="WIZ62" s="195"/>
      <c r="WJA62" s="195"/>
      <c r="WJB62" s="195"/>
      <c r="WJC62" s="195"/>
      <c r="WJD62" s="195"/>
      <c r="WJE62" s="195"/>
      <c r="WJF62" s="195"/>
      <c r="WJG62" s="195"/>
      <c r="WJH62" s="195"/>
      <c r="WJI62" s="195"/>
      <c r="WJJ62" s="315"/>
      <c r="WJK62" s="195"/>
      <c r="WJL62" s="195"/>
      <c r="WJM62" s="195"/>
      <c r="WJN62" s="195"/>
      <c r="WJO62" s="195"/>
      <c r="WJP62" s="195"/>
      <c r="WJQ62" s="195"/>
      <c r="WJR62" s="195"/>
      <c r="WJS62" s="195"/>
      <c r="WJT62" s="195"/>
      <c r="WJU62" s="195"/>
      <c r="WJV62" s="195"/>
      <c r="WJW62" s="195"/>
      <c r="WJX62" s="315"/>
      <c r="WJY62" s="195"/>
      <c r="WJZ62" s="195"/>
      <c r="WKA62" s="195"/>
      <c r="WKB62" s="195"/>
      <c r="WKC62" s="195"/>
      <c r="WKD62" s="195"/>
      <c r="WKE62" s="195"/>
      <c r="WKF62" s="195"/>
      <c r="WKG62" s="195"/>
      <c r="WKH62" s="195"/>
      <c r="WKI62" s="195"/>
      <c r="WKJ62" s="195"/>
      <c r="WKK62" s="195"/>
      <c r="WKL62" s="315"/>
      <c r="WKM62" s="195"/>
      <c r="WKN62" s="195"/>
      <c r="WKO62" s="195"/>
      <c r="WKP62" s="195"/>
      <c r="WKQ62" s="195"/>
      <c r="WKR62" s="195"/>
      <c r="WKS62" s="195"/>
      <c r="WKT62" s="195"/>
      <c r="WKU62" s="195"/>
      <c r="WKV62" s="195"/>
      <c r="WKW62" s="195"/>
      <c r="WKX62" s="195"/>
      <c r="WKY62" s="195"/>
      <c r="WKZ62" s="315"/>
      <c r="WLA62" s="195"/>
      <c r="WLB62" s="195"/>
      <c r="WLC62" s="195"/>
      <c r="WLD62" s="195"/>
      <c r="WLE62" s="195"/>
      <c r="WLF62" s="195"/>
      <c r="WLG62" s="195"/>
      <c r="WLH62" s="195"/>
      <c r="WLI62" s="195"/>
      <c r="WLJ62" s="195"/>
      <c r="WLK62" s="195"/>
      <c r="WLL62" s="195"/>
      <c r="WLM62" s="195"/>
      <c r="WLN62" s="315"/>
      <c r="WLO62" s="195"/>
      <c r="WLP62" s="195"/>
      <c r="WLQ62" s="195"/>
      <c r="WLR62" s="195"/>
      <c r="WLS62" s="195"/>
      <c r="WLT62" s="195"/>
      <c r="WLU62" s="195"/>
      <c r="WLV62" s="195"/>
      <c r="WLW62" s="195"/>
      <c r="WLX62" s="195"/>
      <c r="WLY62" s="195"/>
      <c r="WLZ62" s="195"/>
      <c r="WMA62" s="195"/>
      <c r="WMB62" s="315"/>
      <c r="WMC62" s="195"/>
      <c r="WMD62" s="195"/>
      <c r="WME62" s="195"/>
      <c r="WMF62" s="195"/>
      <c r="WMG62" s="195"/>
      <c r="WMH62" s="195"/>
      <c r="WMI62" s="195"/>
      <c r="WMJ62" s="195"/>
      <c r="WMK62" s="195"/>
      <c r="WML62" s="195"/>
      <c r="WMM62" s="195"/>
      <c r="WMN62" s="195"/>
      <c r="WMO62" s="195"/>
      <c r="WMP62" s="315"/>
      <c r="WMQ62" s="195"/>
      <c r="WMR62" s="195"/>
      <c r="WMS62" s="195"/>
      <c r="WMT62" s="195"/>
      <c r="WMU62" s="195"/>
      <c r="WMV62" s="195"/>
      <c r="WMW62" s="195"/>
      <c r="WMX62" s="195"/>
      <c r="WMY62" s="195"/>
      <c r="WMZ62" s="195"/>
      <c r="WNA62" s="195"/>
      <c r="WNB62" s="195"/>
      <c r="WNC62" s="195"/>
      <c r="WND62" s="315"/>
      <c r="WNE62" s="195"/>
      <c r="WNF62" s="195"/>
      <c r="WNG62" s="195"/>
      <c r="WNH62" s="195"/>
      <c r="WNI62" s="195"/>
      <c r="WNJ62" s="195"/>
      <c r="WNK62" s="195"/>
      <c r="WNL62" s="195"/>
      <c r="WNM62" s="195"/>
      <c r="WNN62" s="195"/>
      <c r="WNO62" s="195"/>
      <c r="WNP62" s="195"/>
      <c r="WNQ62" s="195"/>
      <c r="WNR62" s="315"/>
      <c r="WNS62" s="195"/>
      <c r="WNT62" s="195"/>
      <c r="WNU62" s="195"/>
      <c r="WNV62" s="195"/>
      <c r="WNW62" s="195"/>
      <c r="WNX62" s="195"/>
      <c r="WNY62" s="195"/>
      <c r="WNZ62" s="195"/>
      <c r="WOA62" s="195"/>
      <c r="WOB62" s="195"/>
      <c r="WOC62" s="195"/>
      <c r="WOD62" s="195"/>
      <c r="WOE62" s="195"/>
      <c r="WOF62" s="315"/>
      <c r="WOG62" s="195"/>
      <c r="WOH62" s="195"/>
      <c r="WOI62" s="195"/>
      <c r="WOJ62" s="195"/>
      <c r="WOK62" s="195"/>
      <c r="WOL62" s="195"/>
      <c r="WOM62" s="195"/>
      <c r="WON62" s="195"/>
      <c r="WOO62" s="195"/>
      <c r="WOP62" s="195"/>
      <c r="WOQ62" s="195"/>
      <c r="WOR62" s="195"/>
      <c r="WOS62" s="195"/>
      <c r="WOT62" s="315"/>
      <c r="WOU62" s="195"/>
      <c r="WOV62" s="195"/>
      <c r="WOW62" s="195"/>
      <c r="WOX62" s="195"/>
      <c r="WOY62" s="195"/>
      <c r="WOZ62" s="195"/>
      <c r="WPA62" s="195"/>
      <c r="WPB62" s="195"/>
      <c r="WPC62" s="195"/>
      <c r="WPD62" s="195"/>
      <c r="WPE62" s="195"/>
      <c r="WPF62" s="195"/>
      <c r="WPG62" s="195"/>
      <c r="WPH62" s="315"/>
      <c r="WPI62" s="195"/>
      <c r="WPJ62" s="195"/>
      <c r="WPK62" s="195"/>
      <c r="WPL62" s="195"/>
      <c r="WPM62" s="195"/>
      <c r="WPN62" s="195"/>
      <c r="WPO62" s="195"/>
      <c r="WPP62" s="195"/>
      <c r="WPQ62" s="195"/>
      <c r="WPR62" s="195"/>
      <c r="WPS62" s="195"/>
      <c r="WPT62" s="195"/>
      <c r="WPU62" s="195"/>
      <c r="WPV62" s="315"/>
      <c r="WPW62" s="195"/>
      <c r="WPX62" s="195"/>
      <c r="WPY62" s="195"/>
      <c r="WPZ62" s="195"/>
      <c r="WQA62" s="195"/>
      <c r="WQB62" s="195"/>
      <c r="WQC62" s="195"/>
      <c r="WQD62" s="195"/>
      <c r="WQE62" s="195"/>
      <c r="WQF62" s="195"/>
      <c r="WQG62" s="195"/>
      <c r="WQH62" s="195"/>
      <c r="WQI62" s="195"/>
      <c r="WQJ62" s="315"/>
      <c r="WQK62" s="195"/>
      <c r="WQL62" s="195"/>
      <c r="WQM62" s="195"/>
      <c r="WQN62" s="195"/>
      <c r="WQO62" s="195"/>
      <c r="WQP62" s="195"/>
      <c r="WQQ62" s="195"/>
      <c r="WQR62" s="195"/>
      <c r="WQS62" s="195"/>
      <c r="WQT62" s="195"/>
      <c r="WQU62" s="195"/>
      <c r="WQV62" s="195"/>
      <c r="WQW62" s="195"/>
      <c r="WQX62" s="315"/>
      <c r="WQY62" s="195"/>
      <c r="WQZ62" s="195"/>
      <c r="WRA62" s="195"/>
      <c r="WRB62" s="195"/>
      <c r="WRC62" s="195"/>
      <c r="WRD62" s="195"/>
      <c r="WRE62" s="195"/>
      <c r="WRF62" s="195"/>
      <c r="WRG62" s="195"/>
      <c r="WRH62" s="195"/>
      <c r="WRI62" s="195"/>
      <c r="WRJ62" s="195"/>
      <c r="WRK62" s="195"/>
      <c r="WRL62" s="315"/>
      <c r="WRM62" s="195"/>
      <c r="WRN62" s="195"/>
      <c r="WRO62" s="195"/>
      <c r="WRP62" s="195"/>
      <c r="WRQ62" s="195"/>
      <c r="WRR62" s="195"/>
      <c r="WRS62" s="195"/>
      <c r="WRT62" s="195"/>
      <c r="WRU62" s="195"/>
      <c r="WRV62" s="195"/>
      <c r="WRW62" s="195"/>
      <c r="WRX62" s="195"/>
      <c r="WRY62" s="195"/>
      <c r="WRZ62" s="315"/>
      <c r="WSA62" s="195"/>
      <c r="WSB62" s="195"/>
      <c r="WSC62" s="195"/>
      <c r="WSD62" s="195"/>
      <c r="WSE62" s="195"/>
      <c r="WSF62" s="195"/>
      <c r="WSG62" s="195"/>
      <c r="WSH62" s="195"/>
      <c r="WSI62" s="195"/>
      <c r="WSJ62" s="195"/>
      <c r="WSK62" s="195"/>
      <c r="WSL62" s="195"/>
      <c r="WSM62" s="195"/>
      <c r="WSN62" s="315"/>
      <c r="WSO62" s="195"/>
      <c r="WSP62" s="195"/>
      <c r="WSQ62" s="195"/>
      <c r="WSR62" s="195"/>
      <c r="WSS62" s="195"/>
      <c r="WST62" s="195"/>
      <c r="WSU62" s="195"/>
      <c r="WSV62" s="195"/>
      <c r="WSW62" s="195"/>
      <c r="WSX62" s="195"/>
      <c r="WSY62" s="195"/>
      <c r="WSZ62" s="195"/>
      <c r="WTA62" s="195"/>
      <c r="WTB62" s="315"/>
      <c r="WTC62" s="195"/>
      <c r="WTD62" s="195"/>
      <c r="WTE62" s="195"/>
      <c r="WTF62" s="195"/>
      <c r="WTG62" s="195"/>
      <c r="WTH62" s="195"/>
      <c r="WTI62" s="195"/>
      <c r="WTJ62" s="195"/>
      <c r="WTK62" s="195"/>
      <c r="WTL62" s="195"/>
      <c r="WTM62" s="195"/>
      <c r="WTN62" s="195"/>
      <c r="WTO62" s="195"/>
      <c r="WTP62" s="315"/>
      <c r="WTQ62" s="195"/>
      <c r="WTR62" s="195"/>
      <c r="WTS62" s="195"/>
      <c r="WTT62" s="195"/>
      <c r="WTU62" s="195"/>
      <c r="WTV62" s="195"/>
      <c r="WTW62" s="195"/>
      <c r="WTX62" s="195"/>
      <c r="WTY62" s="195"/>
      <c r="WTZ62" s="195"/>
      <c r="WUA62" s="195"/>
      <c r="WUB62" s="195"/>
      <c r="WUC62" s="195"/>
      <c r="WUD62" s="315"/>
      <c r="WUE62" s="195"/>
      <c r="WUF62" s="195"/>
      <c r="WUG62" s="195"/>
      <c r="WUH62" s="195"/>
      <c r="WUI62" s="195"/>
      <c r="WUJ62" s="195"/>
      <c r="WUK62" s="195"/>
      <c r="WUL62" s="195"/>
      <c r="WUM62" s="195"/>
      <c r="WUN62" s="195"/>
      <c r="WUO62" s="195"/>
      <c r="WUP62" s="195"/>
      <c r="WUQ62" s="195"/>
      <c r="WUR62" s="315"/>
      <c r="WUS62" s="195"/>
      <c r="WUT62" s="195"/>
      <c r="WUU62" s="195"/>
      <c r="WUV62" s="195"/>
      <c r="WUW62" s="195"/>
      <c r="WUX62" s="195"/>
      <c r="WUY62" s="195"/>
      <c r="WUZ62" s="195"/>
      <c r="WVA62" s="195"/>
      <c r="WVB62" s="195"/>
      <c r="WVC62" s="195"/>
      <c r="WVD62" s="195"/>
      <c r="WVE62" s="195"/>
      <c r="WVF62" s="315"/>
      <c r="WVG62" s="195"/>
      <c r="WVH62" s="195"/>
      <c r="WVI62" s="195"/>
      <c r="WVJ62" s="195"/>
      <c r="WVK62" s="195"/>
      <c r="WVL62" s="195"/>
      <c r="WVM62" s="195"/>
      <c r="WVN62" s="195"/>
      <c r="WVO62" s="195"/>
      <c r="WVP62" s="195"/>
      <c r="WVQ62" s="195"/>
      <c r="WVR62" s="195"/>
      <c r="WVS62" s="195"/>
      <c r="WVT62" s="315"/>
      <c r="WVU62" s="195"/>
      <c r="WVV62" s="195"/>
      <c r="WVW62" s="195"/>
      <c r="WVX62" s="195"/>
      <c r="WVY62" s="195"/>
      <c r="WVZ62" s="195"/>
      <c r="WWA62" s="195"/>
      <c r="WWB62" s="195"/>
      <c r="WWC62" s="195"/>
      <c r="WWD62" s="195"/>
      <c r="WWE62" s="195"/>
      <c r="WWF62" s="195"/>
      <c r="WWG62" s="195"/>
      <c r="WWH62" s="315"/>
      <c r="WWI62" s="195"/>
      <c r="WWJ62" s="195"/>
      <c r="WWK62" s="195"/>
      <c r="WWL62" s="195"/>
      <c r="WWM62" s="195"/>
      <c r="WWN62" s="195"/>
      <c r="WWO62" s="195"/>
      <c r="WWP62" s="195"/>
      <c r="WWQ62" s="195"/>
      <c r="WWR62" s="195"/>
      <c r="WWS62" s="195"/>
      <c r="WWT62" s="195"/>
      <c r="WWU62" s="195"/>
      <c r="WWV62" s="315"/>
      <c r="WWW62" s="195"/>
      <c r="WWX62" s="195"/>
      <c r="WWY62" s="195"/>
      <c r="WWZ62" s="195"/>
      <c r="WXA62" s="195"/>
      <c r="WXB62" s="195"/>
      <c r="WXC62" s="195"/>
      <c r="WXD62" s="195"/>
      <c r="WXE62" s="195"/>
      <c r="WXF62" s="195"/>
      <c r="WXG62" s="195"/>
      <c r="WXH62" s="195"/>
      <c r="WXI62" s="195"/>
      <c r="WXJ62" s="315"/>
      <c r="WXK62" s="195"/>
      <c r="WXL62" s="195"/>
      <c r="WXM62" s="195"/>
      <c r="WXN62" s="195"/>
      <c r="WXO62" s="195"/>
      <c r="WXP62" s="195"/>
      <c r="WXQ62" s="195"/>
      <c r="WXR62" s="195"/>
      <c r="WXS62" s="195"/>
      <c r="WXT62" s="195"/>
      <c r="WXU62" s="195"/>
      <c r="WXV62" s="195"/>
      <c r="WXW62" s="195"/>
      <c r="WXX62" s="315"/>
      <c r="WXY62" s="195"/>
      <c r="WXZ62" s="195"/>
      <c r="WYA62" s="195"/>
      <c r="WYB62" s="195"/>
      <c r="WYC62" s="195"/>
      <c r="WYD62" s="195"/>
      <c r="WYE62" s="195"/>
      <c r="WYF62" s="195"/>
      <c r="WYG62" s="195"/>
      <c r="WYH62" s="195"/>
      <c r="WYI62" s="195"/>
      <c r="WYJ62" s="195"/>
      <c r="WYK62" s="195"/>
      <c r="WYL62" s="315"/>
      <c r="WYM62" s="195"/>
      <c r="WYN62" s="195"/>
      <c r="WYO62" s="195"/>
      <c r="WYP62" s="195"/>
      <c r="WYQ62" s="195"/>
      <c r="WYR62" s="195"/>
      <c r="WYS62" s="195"/>
      <c r="WYT62" s="195"/>
      <c r="WYU62" s="195"/>
      <c r="WYV62" s="195"/>
      <c r="WYW62" s="195"/>
      <c r="WYX62" s="195"/>
      <c r="WYY62" s="195"/>
      <c r="WYZ62" s="315"/>
      <c r="WZA62" s="195"/>
      <c r="WZB62" s="195"/>
      <c r="WZC62" s="195"/>
      <c r="WZD62" s="195"/>
      <c r="WZE62" s="195"/>
      <c r="WZF62" s="195"/>
      <c r="WZG62" s="195"/>
      <c r="WZH62" s="195"/>
      <c r="WZI62" s="195"/>
      <c r="WZJ62" s="195"/>
      <c r="WZK62" s="195"/>
      <c r="WZL62" s="195"/>
      <c r="WZM62" s="195"/>
      <c r="WZN62" s="315"/>
      <c r="WZO62" s="195"/>
      <c r="WZP62" s="195"/>
      <c r="WZQ62" s="195"/>
      <c r="WZR62" s="195"/>
      <c r="WZS62" s="195"/>
      <c r="WZT62" s="195"/>
      <c r="WZU62" s="195"/>
      <c r="WZV62" s="195"/>
      <c r="WZW62" s="195"/>
      <c r="WZX62" s="195"/>
      <c r="WZY62" s="195"/>
      <c r="WZZ62" s="195"/>
      <c r="XAA62" s="195"/>
      <c r="XAB62" s="315"/>
      <c r="XAC62" s="195"/>
      <c r="XAD62" s="195"/>
      <c r="XAE62" s="195"/>
      <c r="XAF62" s="195"/>
      <c r="XAG62" s="195"/>
      <c r="XAH62" s="195"/>
      <c r="XAI62" s="195"/>
      <c r="XAJ62" s="195"/>
      <c r="XAK62" s="195"/>
      <c r="XAL62" s="195"/>
      <c r="XAM62" s="195"/>
      <c r="XAN62" s="195"/>
      <c r="XAO62" s="195"/>
      <c r="XAP62" s="315"/>
      <c r="XAQ62" s="195"/>
      <c r="XAR62" s="195"/>
      <c r="XAS62" s="195"/>
      <c r="XAT62" s="195"/>
      <c r="XAU62" s="195"/>
      <c r="XAV62" s="195"/>
      <c r="XAW62" s="195"/>
      <c r="XAX62" s="195"/>
      <c r="XAY62" s="195"/>
      <c r="XAZ62" s="195"/>
      <c r="XBA62" s="195"/>
      <c r="XBB62" s="195"/>
      <c r="XBC62" s="195"/>
      <c r="XBD62" s="315"/>
      <c r="XBE62" s="195"/>
      <c r="XBF62" s="195"/>
      <c r="XBG62" s="195"/>
      <c r="XBH62" s="195"/>
      <c r="XBI62" s="195"/>
      <c r="XBJ62" s="195"/>
      <c r="XBK62" s="195"/>
      <c r="XBL62" s="195"/>
      <c r="XBM62" s="195"/>
      <c r="XBN62" s="195"/>
      <c r="XBO62" s="195"/>
      <c r="XBP62" s="195"/>
      <c r="XBQ62" s="195"/>
      <c r="XBR62" s="315"/>
      <c r="XBS62" s="195"/>
      <c r="XBT62" s="195"/>
      <c r="XBU62" s="195"/>
      <c r="XBV62" s="195"/>
      <c r="XBW62" s="195"/>
      <c r="XBX62" s="195"/>
      <c r="XBY62" s="195"/>
      <c r="XBZ62" s="195"/>
      <c r="XCA62" s="195"/>
      <c r="XCB62" s="195"/>
      <c r="XCC62" s="195"/>
      <c r="XCD62" s="195"/>
      <c r="XCE62" s="195"/>
      <c r="XCF62" s="315"/>
      <c r="XCG62" s="195"/>
      <c r="XCH62" s="195"/>
      <c r="XCI62" s="195"/>
      <c r="XCJ62" s="195"/>
      <c r="XCK62" s="195"/>
      <c r="XCL62" s="195"/>
      <c r="XCM62" s="195"/>
      <c r="XCN62" s="195"/>
      <c r="XCO62" s="195"/>
      <c r="XCP62" s="195"/>
      <c r="XCQ62" s="195"/>
      <c r="XCR62" s="195"/>
      <c r="XCS62" s="195"/>
      <c r="XCT62" s="315"/>
      <c r="XCU62" s="195"/>
      <c r="XCV62" s="195"/>
      <c r="XCW62" s="195"/>
      <c r="XCX62" s="195"/>
      <c r="XCY62" s="195"/>
      <c r="XCZ62" s="195"/>
      <c r="XDA62" s="195"/>
      <c r="XDB62" s="195"/>
      <c r="XDC62" s="195"/>
      <c r="XDD62" s="195"/>
      <c r="XDE62" s="195"/>
      <c r="XDF62" s="195"/>
      <c r="XDG62" s="195"/>
      <c r="XDH62" s="315"/>
      <c r="XDI62" s="195"/>
      <c r="XDJ62" s="195"/>
      <c r="XDK62" s="195"/>
      <c r="XDL62" s="195"/>
      <c r="XDM62" s="195"/>
      <c r="XDN62" s="195"/>
      <c r="XDO62" s="195"/>
      <c r="XDP62" s="195"/>
      <c r="XDQ62" s="195"/>
      <c r="XDR62" s="195"/>
      <c r="XDS62" s="195"/>
      <c r="XDT62" s="195"/>
      <c r="XDU62" s="195"/>
      <c r="XDV62" s="315"/>
      <c r="XDW62" s="195"/>
      <c r="XDX62" s="195"/>
      <c r="XDY62" s="195"/>
      <c r="XDZ62" s="195"/>
      <c r="XEA62" s="195"/>
      <c r="XEB62" s="195"/>
      <c r="XEC62" s="195"/>
      <c r="XED62" s="195"/>
      <c r="XEE62" s="195"/>
      <c r="XEF62" s="195"/>
      <c r="XEG62" s="195"/>
      <c r="XEH62" s="195"/>
      <c r="XEI62" s="195"/>
      <c r="XEJ62" s="315"/>
      <c r="XEK62" s="195"/>
      <c r="XEL62" s="195"/>
      <c r="XEM62" s="195"/>
      <c r="XEN62" s="195"/>
    </row>
    <row r="63" spans="1:16368" x14ac:dyDescent="0.2">
      <c r="A63" s="316"/>
    </row>
    <row r="64" spans="1:16368" x14ac:dyDescent="0.2">
      <c r="A64" s="317"/>
    </row>
    <row r="65" spans="1:1" x14ac:dyDescent="0.2">
      <c r="A65" s="316"/>
    </row>
    <row r="66" spans="1:1" x14ac:dyDescent="0.2">
      <c r="A66" s="316"/>
    </row>
    <row r="67" spans="1:1" x14ac:dyDescent="0.2">
      <c r="A67" s="316"/>
    </row>
    <row r="68" spans="1:1" x14ac:dyDescent="0.2">
      <c r="A68" s="316"/>
    </row>
    <row r="69" spans="1:1" x14ac:dyDescent="0.2">
      <c r="A69" s="316"/>
    </row>
    <row r="70" spans="1:1" x14ac:dyDescent="0.2">
      <c r="A70" s="316"/>
    </row>
    <row r="71" spans="1:1" x14ac:dyDescent="0.2">
      <c r="A71" s="316"/>
    </row>
    <row r="72" spans="1:1" x14ac:dyDescent="0.2">
      <c r="A72" s="316"/>
    </row>
    <row r="73" spans="1:1" x14ac:dyDescent="0.2">
      <c r="A73" s="316"/>
    </row>
    <row r="74" spans="1:1" x14ac:dyDescent="0.2">
      <c r="A74" s="316"/>
    </row>
    <row r="75" spans="1:1" x14ac:dyDescent="0.2">
      <c r="A75" s="316"/>
    </row>
    <row r="76" spans="1:1" x14ac:dyDescent="0.2">
      <c r="A76" s="316"/>
    </row>
    <row r="77" spans="1:1" x14ac:dyDescent="0.2">
      <c r="A77" s="316"/>
    </row>
    <row r="78" spans="1:1" x14ac:dyDescent="0.2">
      <c r="A78" s="316"/>
    </row>
    <row r="79" spans="1:1" x14ac:dyDescent="0.2">
      <c r="A79" s="316"/>
    </row>
    <row r="80" spans="1:1" x14ac:dyDescent="0.2">
      <c r="A80" s="316"/>
    </row>
    <row r="81" spans="1:16" x14ac:dyDescent="0.2">
      <c r="A81" s="316"/>
    </row>
    <row r="82" spans="1:16" x14ac:dyDescent="0.2">
      <c r="A82" s="316"/>
    </row>
    <row r="83" spans="1:16" x14ac:dyDescent="0.2">
      <c r="A83" s="316"/>
    </row>
    <row r="84" spans="1:16" x14ac:dyDescent="0.2">
      <c r="A84" s="316"/>
    </row>
    <row r="85" spans="1:16" x14ac:dyDescent="0.2">
      <c r="A85" s="316"/>
    </row>
    <row r="86" spans="1:16" x14ac:dyDescent="0.2">
      <c r="A86" s="316"/>
    </row>
    <row r="87" spans="1:16" x14ac:dyDescent="0.2">
      <c r="A87" s="316"/>
    </row>
    <row r="88" spans="1:16" ht="15" x14ac:dyDescent="0.25">
      <c r="A88" s="4" t="s">
        <v>1904</v>
      </c>
    </row>
    <row r="89" spans="1:16" ht="15" x14ac:dyDescent="0.25">
      <c r="A89" s="4"/>
    </row>
    <row r="90" spans="1:16" s="568" customFormat="1" ht="27" customHeight="1" x14ac:dyDescent="0.2">
      <c r="A90" s="985" t="s">
        <v>1280</v>
      </c>
      <c r="B90" s="985"/>
      <c r="C90" s="985"/>
      <c r="D90" s="985"/>
      <c r="E90" s="985"/>
      <c r="F90" s="985"/>
      <c r="G90" s="871" t="s">
        <v>1281</v>
      </c>
      <c r="H90" s="871" t="s">
        <v>1282</v>
      </c>
      <c r="I90" s="871" t="s">
        <v>1283</v>
      </c>
      <c r="J90" s="871" t="s">
        <v>1284</v>
      </c>
      <c r="K90" s="871" t="s">
        <v>1285</v>
      </c>
      <c r="L90" s="871" t="s">
        <v>338</v>
      </c>
      <c r="M90" s="270"/>
      <c r="N90" s="270"/>
    </row>
    <row r="91" spans="1:16" ht="18" customHeight="1" x14ac:dyDescent="0.2">
      <c r="A91" s="1113" t="s">
        <v>1905</v>
      </c>
      <c r="B91" s="1113"/>
      <c r="C91" s="1113"/>
      <c r="D91" s="1113"/>
      <c r="E91" s="1113"/>
      <c r="F91" s="1113"/>
      <c r="G91" s="570">
        <v>161</v>
      </c>
      <c r="H91" s="570">
        <v>21</v>
      </c>
      <c r="I91" s="570">
        <v>8</v>
      </c>
      <c r="J91" s="570">
        <v>2</v>
      </c>
      <c r="K91" s="570">
        <v>1</v>
      </c>
      <c r="L91" s="570">
        <f>SUM(G91:K91)</f>
        <v>193</v>
      </c>
      <c r="M91" s="9"/>
      <c r="O91" s="1"/>
      <c r="P91" s="1"/>
    </row>
    <row r="92" spans="1:16" ht="18" customHeight="1" x14ac:dyDescent="0.2">
      <c r="A92" s="1113" t="s">
        <v>1906</v>
      </c>
      <c r="B92" s="1113"/>
      <c r="C92" s="1113"/>
      <c r="D92" s="1113"/>
      <c r="E92" s="1113"/>
      <c r="F92" s="1113"/>
      <c r="G92" s="570">
        <v>118</v>
      </c>
      <c r="H92" s="570">
        <v>19</v>
      </c>
      <c r="I92" s="570">
        <v>6</v>
      </c>
      <c r="J92" s="570">
        <v>1</v>
      </c>
      <c r="K92" s="570">
        <v>0</v>
      </c>
      <c r="L92" s="570">
        <f>SUM(G92:K92)</f>
        <v>144</v>
      </c>
      <c r="M92" s="9"/>
      <c r="O92" s="1"/>
      <c r="P92" s="1"/>
    </row>
    <row r="93" spans="1:16" s="9" customFormat="1" ht="12.75" customHeight="1" x14ac:dyDescent="0.2">
      <c r="A93" s="16" t="s">
        <v>517</v>
      </c>
      <c r="B93" s="318"/>
      <c r="C93" s="318"/>
      <c r="D93" s="318"/>
      <c r="E93" s="318"/>
      <c r="F93" s="318"/>
      <c r="G93" s="318"/>
      <c r="H93" s="318"/>
      <c r="I93" s="318"/>
      <c r="J93" s="318"/>
      <c r="L93" s="318"/>
      <c r="M93" s="318"/>
      <c r="N93" s="318"/>
    </row>
  </sheetData>
  <mergeCells count="3">
    <mergeCell ref="A90:F90"/>
    <mergeCell ref="A91:F91"/>
    <mergeCell ref="A92:F92"/>
  </mergeCells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EDE8-F12E-4B77-8142-C921A5328B64}">
  <dimension ref="A1:XDC60"/>
  <sheetViews>
    <sheetView topLeftCell="A5" zoomScaleNormal="100" workbookViewId="0">
      <selection activeCell="N13" sqref="N13"/>
    </sheetView>
  </sheetViews>
  <sheetFormatPr defaultColWidth="9.140625" defaultRowHeight="12.75" x14ac:dyDescent="0.2"/>
  <cols>
    <col min="1" max="1" width="6.7109375" style="1" customWidth="1"/>
    <col min="2" max="6" width="5.85546875" style="1" customWidth="1"/>
    <col min="7" max="7" width="6.7109375" style="1" customWidth="1"/>
    <col min="8" max="12" width="5.85546875" style="1" customWidth="1"/>
    <col min="13" max="13" width="6.7109375" style="1" customWidth="1"/>
    <col min="14" max="14" width="6.28515625" style="9" customWidth="1"/>
    <col min="15" max="16384" width="9.140625" style="1"/>
  </cols>
  <sheetData>
    <row r="1" spans="1:14" s="9" customFormat="1" ht="12.75" customHeight="1" x14ac:dyDescent="0.25">
      <c r="A1" s="4" t="s">
        <v>1907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s="9" customFormat="1" ht="12.75" customHeight="1" x14ac:dyDescent="0.25">
      <c r="A2" s="4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14" s="9" customFormat="1" ht="12.75" customHeight="1" x14ac:dyDescent="0.2">
      <c r="A3" s="1114" t="s">
        <v>1264</v>
      </c>
      <c r="B3" s="1115"/>
      <c r="C3" s="1115"/>
      <c r="D3" s="1115"/>
      <c r="E3" s="1115"/>
      <c r="F3" s="1115"/>
      <c r="G3" s="1116"/>
      <c r="H3" s="318"/>
      <c r="I3" s="1114" t="s">
        <v>423</v>
      </c>
      <c r="J3" s="1115"/>
      <c r="K3" s="1115"/>
      <c r="L3" s="1115"/>
      <c r="M3" s="1116"/>
      <c r="N3" s="318"/>
    </row>
    <row r="4" spans="1:14" s="9" customFormat="1" ht="24" customHeight="1" x14ac:dyDescent="0.2">
      <c r="A4" s="871" t="s">
        <v>1126</v>
      </c>
      <c r="B4" s="871">
        <v>2016</v>
      </c>
      <c r="C4" s="871">
        <v>2017</v>
      </c>
      <c r="D4" s="871">
        <v>2018</v>
      </c>
      <c r="E4" s="871">
        <v>2019</v>
      </c>
      <c r="F4" s="871">
        <v>2020</v>
      </c>
      <c r="G4" s="406" t="s">
        <v>1503</v>
      </c>
      <c r="H4" s="318"/>
      <c r="I4" s="871" t="s">
        <v>1126</v>
      </c>
      <c r="J4" s="871">
        <v>2018</v>
      </c>
      <c r="K4" s="871">
        <v>2019</v>
      </c>
      <c r="L4" s="871">
        <v>2020</v>
      </c>
      <c r="M4" s="406" t="s">
        <v>1503</v>
      </c>
    </row>
    <row r="5" spans="1:14" s="9" customFormat="1" ht="12" customHeight="1" x14ac:dyDescent="0.2">
      <c r="A5" s="881">
        <v>1</v>
      </c>
      <c r="B5" s="518">
        <v>1</v>
      </c>
      <c r="C5" s="577">
        <v>0</v>
      </c>
      <c r="D5" s="518">
        <v>1</v>
      </c>
      <c r="E5" s="518">
        <v>2</v>
      </c>
      <c r="F5" s="577">
        <v>0</v>
      </c>
      <c r="G5" s="876">
        <f>F5/F$29*100</f>
        <v>0</v>
      </c>
      <c r="H5" s="318"/>
      <c r="I5" s="881">
        <v>1</v>
      </c>
      <c r="J5" s="518">
        <v>1</v>
      </c>
      <c r="K5" s="518">
        <v>2</v>
      </c>
      <c r="L5" s="900">
        <v>0</v>
      </c>
      <c r="M5" s="901">
        <f>L5/L$29*100</f>
        <v>0</v>
      </c>
    </row>
    <row r="6" spans="1:14" s="9" customFormat="1" ht="12" customHeight="1" x14ac:dyDescent="0.2">
      <c r="A6" s="882">
        <v>2</v>
      </c>
      <c r="B6" s="573">
        <v>0</v>
      </c>
      <c r="C6" s="573">
        <v>0</v>
      </c>
      <c r="D6" s="482">
        <v>1</v>
      </c>
      <c r="E6" s="482">
        <v>1</v>
      </c>
      <c r="F6" s="569">
        <v>2</v>
      </c>
      <c r="G6" s="876">
        <f t="shared" ref="G6:G29" si="0">F6/F$29*100</f>
        <v>1.3888888888888888</v>
      </c>
      <c r="H6" s="318"/>
      <c r="I6" s="882">
        <v>2</v>
      </c>
      <c r="J6" s="482">
        <v>1</v>
      </c>
      <c r="K6" s="482">
        <v>1</v>
      </c>
      <c r="L6" s="569">
        <v>2</v>
      </c>
      <c r="M6" s="901">
        <f t="shared" ref="M6:M29" si="1">L6/L$29*100</f>
        <v>1.1235955056179776</v>
      </c>
    </row>
    <row r="7" spans="1:14" s="9" customFormat="1" ht="12" customHeight="1" x14ac:dyDescent="0.2">
      <c r="A7" s="882">
        <v>3</v>
      </c>
      <c r="B7" s="482">
        <v>1</v>
      </c>
      <c r="C7" s="573">
        <v>0</v>
      </c>
      <c r="D7" s="482">
        <v>2</v>
      </c>
      <c r="E7" s="482">
        <v>1</v>
      </c>
      <c r="F7" s="569">
        <v>3</v>
      </c>
      <c r="G7" s="876">
        <f t="shared" si="0"/>
        <v>2.083333333333333</v>
      </c>
      <c r="H7" s="318"/>
      <c r="I7" s="882">
        <v>3</v>
      </c>
      <c r="J7" s="482">
        <v>3</v>
      </c>
      <c r="K7" s="482">
        <v>1</v>
      </c>
      <c r="L7" s="569">
        <v>3</v>
      </c>
      <c r="M7" s="901">
        <f t="shared" si="1"/>
        <v>1.6853932584269662</v>
      </c>
    </row>
    <row r="8" spans="1:14" s="16" customFormat="1" ht="12" customHeight="1" x14ac:dyDescent="0.2">
      <c r="A8" s="882">
        <v>4</v>
      </c>
      <c r="B8" s="482">
        <v>1</v>
      </c>
      <c r="C8" s="573">
        <v>0</v>
      </c>
      <c r="D8" s="573">
        <v>0</v>
      </c>
      <c r="E8" s="482">
        <v>2</v>
      </c>
      <c r="F8" s="569">
        <v>1</v>
      </c>
      <c r="G8" s="876">
        <f t="shared" si="0"/>
        <v>0.69444444444444442</v>
      </c>
      <c r="I8" s="882">
        <v>4</v>
      </c>
      <c r="J8" s="573">
        <v>0</v>
      </c>
      <c r="K8" s="482">
        <v>2</v>
      </c>
      <c r="L8" s="569">
        <v>1</v>
      </c>
      <c r="M8" s="901">
        <f t="shared" si="1"/>
        <v>0.5617977528089888</v>
      </c>
    </row>
    <row r="9" spans="1:14" ht="12" customHeight="1" x14ac:dyDescent="0.2">
      <c r="A9" s="882">
        <v>5</v>
      </c>
      <c r="B9" s="573">
        <v>0</v>
      </c>
      <c r="C9" s="482">
        <v>2</v>
      </c>
      <c r="D9" s="482">
        <v>2</v>
      </c>
      <c r="E9" s="482">
        <v>1</v>
      </c>
      <c r="F9" s="569">
        <v>2</v>
      </c>
      <c r="G9" s="876">
        <f t="shared" si="0"/>
        <v>1.3888888888888888</v>
      </c>
      <c r="I9" s="882">
        <v>5</v>
      </c>
      <c r="J9" s="482">
        <v>3</v>
      </c>
      <c r="K9" s="482">
        <v>7</v>
      </c>
      <c r="L9" s="569">
        <v>2</v>
      </c>
      <c r="M9" s="901">
        <f t="shared" si="1"/>
        <v>1.1235955056179776</v>
      </c>
    </row>
    <row r="10" spans="1:14" ht="12" customHeight="1" x14ac:dyDescent="0.2">
      <c r="A10" s="882">
        <v>6</v>
      </c>
      <c r="B10" s="482">
        <v>1</v>
      </c>
      <c r="C10" s="482">
        <v>2</v>
      </c>
      <c r="D10" s="482">
        <v>1</v>
      </c>
      <c r="E10" s="573">
        <v>0</v>
      </c>
      <c r="F10" s="573">
        <v>0</v>
      </c>
      <c r="G10" s="876">
        <f t="shared" si="0"/>
        <v>0</v>
      </c>
      <c r="I10" s="882">
        <v>6</v>
      </c>
      <c r="J10" s="482">
        <v>1</v>
      </c>
      <c r="K10" s="573">
        <v>0</v>
      </c>
      <c r="L10" s="902">
        <v>0</v>
      </c>
      <c r="M10" s="901">
        <f t="shared" si="1"/>
        <v>0</v>
      </c>
    </row>
    <row r="11" spans="1:14" ht="12" customHeight="1" x14ac:dyDescent="0.2">
      <c r="A11" s="882">
        <v>7</v>
      </c>
      <c r="B11" s="482">
        <v>2</v>
      </c>
      <c r="C11" s="482">
        <v>4</v>
      </c>
      <c r="D11" s="482">
        <v>5</v>
      </c>
      <c r="E11" s="482">
        <v>2</v>
      </c>
      <c r="F11" s="569">
        <v>3</v>
      </c>
      <c r="G11" s="876">
        <f t="shared" si="0"/>
        <v>2.083333333333333</v>
      </c>
      <c r="I11" s="882">
        <v>7</v>
      </c>
      <c r="J11" s="482">
        <v>8</v>
      </c>
      <c r="K11" s="482">
        <v>2</v>
      </c>
      <c r="L11" s="569">
        <v>3</v>
      </c>
      <c r="M11" s="901">
        <f t="shared" si="1"/>
        <v>1.6853932584269662</v>
      </c>
    </row>
    <row r="12" spans="1:14" ht="12" customHeight="1" x14ac:dyDescent="0.2">
      <c r="A12" s="882">
        <v>8</v>
      </c>
      <c r="B12" s="482">
        <v>12</v>
      </c>
      <c r="C12" s="482">
        <v>14</v>
      </c>
      <c r="D12" s="482">
        <v>9</v>
      </c>
      <c r="E12" s="482">
        <v>5</v>
      </c>
      <c r="F12" s="569">
        <v>8</v>
      </c>
      <c r="G12" s="876">
        <f t="shared" si="0"/>
        <v>5.5555555555555554</v>
      </c>
      <c r="I12" s="882">
        <v>8</v>
      </c>
      <c r="J12" s="482">
        <v>15</v>
      </c>
      <c r="K12" s="482">
        <v>6</v>
      </c>
      <c r="L12" s="569">
        <v>10</v>
      </c>
      <c r="M12" s="901">
        <f t="shared" si="1"/>
        <v>5.6179775280898872</v>
      </c>
    </row>
    <row r="13" spans="1:14" ht="12" customHeight="1" x14ac:dyDescent="0.2">
      <c r="A13" s="882">
        <v>9</v>
      </c>
      <c r="B13" s="482">
        <v>8</v>
      </c>
      <c r="C13" s="482">
        <v>10</v>
      </c>
      <c r="D13" s="482">
        <v>13</v>
      </c>
      <c r="E13" s="482">
        <v>16</v>
      </c>
      <c r="F13" s="569">
        <v>6</v>
      </c>
      <c r="G13" s="876">
        <f t="shared" si="0"/>
        <v>4.1666666666666661</v>
      </c>
      <c r="I13" s="882">
        <v>9</v>
      </c>
      <c r="J13" s="482">
        <v>14</v>
      </c>
      <c r="K13" s="482">
        <v>19</v>
      </c>
      <c r="L13" s="569">
        <v>8</v>
      </c>
      <c r="M13" s="901">
        <f t="shared" si="1"/>
        <v>4.4943820224719104</v>
      </c>
    </row>
    <row r="14" spans="1:14" ht="12" customHeight="1" x14ac:dyDescent="0.2">
      <c r="A14" s="882">
        <v>10</v>
      </c>
      <c r="B14" s="482">
        <v>11</v>
      </c>
      <c r="C14" s="482">
        <v>14</v>
      </c>
      <c r="D14" s="482">
        <v>14</v>
      </c>
      <c r="E14" s="482">
        <v>13</v>
      </c>
      <c r="F14" s="569">
        <v>11</v>
      </c>
      <c r="G14" s="876">
        <f t="shared" si="0"/>
        <v>7.6388888888888893</v>
      </c>
      <c r="I14" s="882">
        <v>10</v>
      </c>
      <c r="J14" s="482">
        <v>14</v>
      </c>
      <c r="K14" s="482">
        <v>13</v>
      </c>
      <c r="L14" s="569">
        <v>16</v>
      </c>
      <c r="M14" s="901">
        <f t="shared" si="1"/>
        <v>8.9887640449438209</v>
      </c>
    </row>
    <row r="15" spans="1:14" ht="12" customHeight="1" x14ac:dyDescent="0.2">
      <c r="A15" s="882">
        <v>11</v>
      </c>
      <c r="B15" s="482">
        <v>16</v>
      </c>
      <c r="C15" s="482">
        <v>17</v>
      </c>
      <c r="D15" s="482">
        <v>13</v>
      </c>
      <c r="E15" s="482">
        <v>15</v>
      </c>
      <c r="F15" s="569">
        <v>13</v>
      </c>
      <c r="G15" s="876">
        <f t="shared" si="0"/>
        <v>9.0277777777777768</v>
      </c>
      <c r="I15" s="882">
        <v>11</v>
      </c>
      <c r="J15" s="482">
        <v>15</v>
      </c>
      <c r="K15" s="482">
        <v>16</v>
      </c>
      <c r="L15" s="569">
        <v>13</v>
      </c>
      <c r="M15" s="901">
        <f t="shared" si="1"/>
        <v>7.3033707865168536</v>
      </c>
    </row>
    <row r="16" spans="1:14" ht="12" customHeight="1" x14ac:dyDescent="0.2">
      <c r="A16" s="882">
        <v>12</v>
      </c>
      <c r="B16" s="482">
        <v>20</v>
      </c>
      <c r="C16" s="482">
        <v>18</v>
      </c>
      <c r="D16" s="482">
        <v>14</v>
      </c>
      <c r="E16" s="482">
        <v>15</v>
      </c>
      <c r="F16" s="569">
        <v>6</v>
      </c>
      <c r="G16" s="876">
        <f t="shared" si="0"/>
        <v>4.1666666666666661</v>
      </c>
      <c r="I16" s="882">
        <v>12</v>
      </c>
      <c r="J16" s="482">
        <v>19</v>
      </c>
      <c r="K16" s="482">
        <v>19</v>
      </c>
      <c r="L16" s="569">
        <v>6</v>
      </c>
      <c r="M16" s="901">
        <f t="shared" si="1"/>
        <v>3.3707865168539324</v>
      </c>
    </row>
    <row r="17" spans="1:14" ht="12" customHeight="1" x14ac:dyDescent="0.2">
      <c r="A17" s="882">
        <v>13</v>
      </c>
      <c r="B17" s="482">
        <v>12</v>
      </c>
      <c r="C17" s="482">
        <v>18</v>
      </c>
      <c r="D17" s="482">
        <v>19</v>
      </c>
      <c r="E17" s="482">
        <v>16</v>
      </c>
      <c r="F17" s="569">
        <v>9</v>
      </c>
      <c r="G17" s="876">
        <f t="shared" si="0"/>
        <v>6.25</v>
      </c>
      <c r="I17" s="882">
        <v>13</v>
      </c>
      <c r="J17" s="482">
        <v>23</v>
      </c>
      <c r="K17" s="482">
        <v>22</v>
      </c>
      <c r="L17" s="569">
        <v>11</v>
      </c>
      <c r="M17" s="901">
        <f t="shared" si="1"/>
        <v>6.179775280898876</v>
      </c>
    </row>
    <row r="18" spans="1:14" ht="12" customHeight="1" x14ac:dyDescent="0.2">
      <c r="A18" s="882">
        <v>14</v>
      </c>
      <c r="B18" s="482">
        <v>12</v>
      </c>
      <c r="C18" s="482">
        <v>14</v>
      </c>
      <c r="D18" s="482">
        <v>15</v>
      </c>
      <c r="E18" s="482">
        <v>10</v>
      </c>
      <c r="F18" s="569">
        <v>12</v>
      </c>
      <c r="G18" s="876">
        <f t="shared" si="0"/>
        <v>8.3333333333333321</v>
      </c>
      <c r="I18" s="882">
        <v>14</v>
      </c>
      <c r="J18" s="482">
        <v>17</v>
      </c>
      <c r="K18" s="482">
        <v>13</v>
      </c>
      <c r="L18" s="569">
        <v>15</v>
      </c>
      <c r="M18" s="901">
        <f t="shared" si="1"/>
        <v>8.4269662921348321</v>
      </c>
    </row>
    <row r="19" spans="1:14" ht="12" customHeight="1" x14ac:dyDescent="0.2">
      <c r="A19" s="882">
        <v>15</v>
      </c>
      <c r="B19" s="482">
        <v>15</v>
      </c>
      <c r="C19" s="482">
        <v>11</v>
      </c>
      <c r="D19" s="482">
        <v>4</v>
      </c>
      <c r="E19" s="482">
        <v>7</v>
      </c>
      <c r="F19" s="569">
        <v>8</v>
      </c>
      <c r="G19" s="876">
        <f t="shared" si="0"/>
        <v>5.5555555555555554</v>
      </c>
      <c r="I19" s="882">
        <v>15</v>
      </c>
      <c r="J19" s="482">
        <v>4</v>
      </c>
      <c r="K19" s="482">
        <v>8</v>
      </c>
      <c r="L19" s="569">
        <v>10</v>
      </c>
      <c r="M19" s="901">
        <f t="shared" si="1"/>
        <v>5.6179775280898872</v>
      </c>
    </row>
    <row r="20" spans="1:14" ht="12" customHeight="1" x14ac:dyDescent="0.2">
      <c r="A20" s="882">
        <v>16</v>
      </c>
      <c r="B20" s="482">
        <v>15</v>
      </c>
      <c r="C20" s="482">
        <v>12</v>
      </c>
      <c r="D20" s="482">
        <v>11</v>
      </c>
      <c r="E20" s="482">
        <v>16</v>
      </c>
      <c r="F20" s="569">
        <v>4</v>
      </c>
      <c r="G20" s="876">
        <f t="shared" si="0"/>
        <v>2.7777777777777777</v>
      </c>
      <c r="I20" s="882">
        <v>16</v>
      </c>
      <c r="J20" s="482">
        <v>14</v>
      </c>
      <c r="K20" s="574">
        <v>23</v>
      </c>
      <c r="L20" s="569">
        <v>4</v>
      </c>
      <c r="M20" s="901">
        <f t="shared" si="1"/>
        <v>2.2471910112359552</v>
      </c>
    </row>
    <row r="21" spans="1:14" ht="12" customHeight="1" x14ac:dyDescent="0.2">
      <c r="A21" s="882">
        <v>17</v>
      </c>
      <c r="B21" s="482">
        <v>14</v>
      </c>
      <c r="C21" s="482">
        <v>13</v>
      </c>
      <c r="D21" s="574">
        <v>21</v>
      </c>
      <c r="E21" s="482">
        <v>13</v>
      </c>
      <c r="F21" s="569">
        <v>12</v>
      </c>
      <c r="G21" s="876">
        <f t="shared" si="0"/>
        <v>8.3333333333333321</v>
      </c>
      <c r="I21" s="882">
        <v>17</v>
      </c>
      <c r="J21" s="574">
        <v>28</v>
      </c>
      <c r="K21" s="482">
        <v>14</v>
      </c>
      <c r="L21" s="569">
        <v>16</v>
      </c>
      <c r="M21" s="901">
        <f t="shared" si="1"/>
        <v>8.9887640449438209</v>
      </c>
    </row>
    <row r="22" spans="1:14" ht="12" customHeight="1" x14ac:dyDescent="0.2">
      <c r="A22" s="882">
        <v>18</v>
      </c>
      <c r="B22" s="482">
        <v>13</v>
      </c>
      <c r="C22" s="482">
        <v>17</v>
      </c>
      <c r="D22" s="482">
        <v>19</v>
      </c>
      <c r="E22" s="482">
        <v>13</v>
      </c>
      <c r="F22" s="574">
        <v>19</v>
      </c>
      <c r="G22" s="876">
        <f t="shared" si="0"/>
        <v>13.194444444444445</v>
      </c>
      <c r="I22" s="882">
        <v>18</v>
      </c>
      <c r="J22" s="482">
        <v>24</v>
      </c>
      <c r="K22" s="482">
        <v>14</v>
      </c>
      <c r="L22" s="574">
        <v>24</v>
      </c>
      <c r="M22" s="901">
        <f t="shared" si="1"/>
        <v>13.48314606741573</v>
      </c>
    </row>
    <row r="23" spans="1:14" ht="12" customHeight="1" x14ac:dyDescent="0.2">
      <c r="A23" s="882">
        <v>19</v>
      </c>
      <c r="B23" s="574">
        <v>21</v>
      </c>
      <c r="C23" s="574">
        <v>21</v>
      </c>
      <c r="D23" s="482">
        <v>19</v>
      </c>
      <c r="E23" s="574">
        <v>19</v>
      </c>
      <c r="F23" s="569">
        <v>8</v>
      </c>
      <c r="G23" s="876">
        <f t="shared" si="0"/>
        <v>5.5555555555555554</v>
      </c>
      <c r="I23" s="882">
        <v>19</v>
      </c>
      <c r="J23" s="482">
        <v>26</v>
      </c>
      <c r="K23" s="574">
        <v>23</v>
      </c>
      <c r="L23" s="569">
        <v>14</v>
      </c>
      <c r="M23" s="901">
        <f t="shared" si="1"/>
        <v>7.8651685393258424</v>
      </c>
    </row>
    <row r="24" spans="1:14" ht="12" customHeight="1" x14ac:dyDescent="0.2">
      <c r="A24" s="882">
        <v>20</v>
      </c>
      <c r="B24" s="482">
        <v>11</v>
      </c>
      <c r="C24" s="482">
        <v>3</v>
      </c>
      <c r="D24" s="482">
        <v>9</v>
      </c>
      <c r="E24" s="482">
        <v>11</v>
      </c>
      <c r="F24" s="569">
        <v>9</v>
      </c>
      <c r="G24" s="876">
        <f t="shared" si="0"/>
        <v>6.25</v>
      </c>
      <c r="I24" s="882">
        <v>20</v>
      </c>
      <c r="J24" s="482">
        <v>12</v>
      </c>
      <c r="K24" s="482">
        <v>17</v>
      </c>
      <c r="L24" s="569">
        <v>11</v>
      </c>
      <c r="M24" s="901">
        <f>L24/L$29*100</f>
        <v>6.179775280898876</v>
      </c>
    </row>
    <row r="25" spans="1:14" ht="12" customHeight="1" x14ac:dyDescent="0.2">
      <c r="A25" s="882">
        <v>21</v>
      </c>
      <c r="B25" s="482">
        <v>6</v>
      </c>
      <c r="C25" s="482">
        <v>7</v>
      </c>
      <c r="D25" s="482">
        <v>8</v>
      </c>
      <c r="E25" s="482">
        <v>4</v>
      </c>
      <c r="F25" s="569">
        <v>2</v>
      </c>
      <c r="G25" s="876">
        <f t="shared" si="0"/>
        <v>1.3888888888888888</v>
      </c>
      <c r="I25" s="882">
        <v>21</v>
      </c>
      <c r="J25" s="482">
        <v>12</v>
      </c>
      <c r="K25" s="482">
        <v>7</v>
      </c>
      <c r="L25" s="569">
        <v>3</v>
      </c>
      <c r="M25" s="901">
        <f t="shared" si="1"/>
        <v>1.6853932584269662</v>
      </c>
    </row>
    <row r="26" spans="1:14" ht="12" customHeight="1" x14ac:dyDescent="0.2">
      <c r="A26" s="882">
        <v>22</v>
      </c>
      <c r="B26" s="482">
        <v>5</v>
      </c>
      <c r="C26" s="482">
        <v>2</v>
      </c>
      <c r="D26" s="482">
        <v>5</v>
      </c>
      <c r="E26" s="482">
        <v>5</v>
      </c>
      <c r="F26" s="569">
        <v>2</v>
      </c>
      <c r="G26" s="876">
        <f t="shared" si="0"/>
        <v>1.3888888888888888</v>
      </c>
      <c r="I26" s="882">
        <v>22</v>
      </c>
      <c r="J26" s="482">
        <v>8</v>
      </c>
      <c r="K26" s="482">
        <v>6</v>
      </c>
      <c r="L26" s="569">
        <v>2</v>
      </c>
      <c r="M26" s="901">
        <f t="shared" si="1"/>
        <v>1.1235955056179776</v>
      </c>
    </row>
    <row r="27" spans="1:14" ht="12" customHeight="1" x14ac:dyDescent="0.2">
      <c r="A27" s="882">
        <v>23</v>
      </c>
      <c r="B27" s="482">
        <v>4</v>
      </c>
      <c r="C27" s="482">
        <v>6</v>
      </c>
      <c r="D27" s="482">
        <v>6</v>
      </c>
      <c r="E27" s="482">
        <v>6</v>
      </c>
      <c r="F27" s="569">
        <v>1</v>
      </c>
      <c r="G27" s="876">
        <f t="shared" si="0"/>
        <v>0.69444444444444442</v>
      </c>
      <c r="I27" s="882">
        <v>23</v>
      </c>
      <c r="J27" s="482">
        <v>12</v>
      </c>
      <c r="K27" s="482">
        <v>7</v>
      </c>
      <c r="L27" s="569">
        <v>1</v>
      </c>
      <c r="M27" s="901">
        <f t="shared" si="1"/>
        <v>0.5617977528089888</v>
      </c>
    </row>
    <row r="28" spans="1:14" ht="12" customHeight="1" x14ac:dyDescent="0.2">
      <c r="A28" s="882">
        <v>24</v>
      </c>
      <c r="B28" s="482">
        <v>2</v>
      </c>
      <c r="C28" s="482">
        <v>4</v>
      </c>
      <c r="D28" s="482">
        <v>4</v>
      </c>
      <c r="E28" s="573">
        <v>0</v>
      </c>
      <c r="F28" s="903">
        <v>3</v>
      </c>
      <c r="G28" s="876">
        <f t="shared" si="0"/>
        <v>2.083333333333333</v>
      </c>
      <c r="I28" s="882">
        <v>24</v>
      </c>
      <c r="J28" s="482">
        <v>8</v>
      </c>
      <c r="K28" s="573">
        <v>0</v>
      </c>
      <c r="L28" s="903">
        <v>3</v>
      </c>
      <c r="M28" s="901">
        <f t="shared" si="1"/>
        <v>1.6853932584269662</v>
      </c>
    </row>
    <row r="29" spans="1:14" s="9" customFormat="1" ht="12" customHeight="1" x14ac:dyDescent="0.2">
      <c r="A29" s="575" t="s">
        <v>46</v>
      </c>
      <c r="B29" s="572">
        <f>SUM(B5:B28)</f>
        <v>203</v>
      </c>
      <c r="C29" s="572">
        <f t="shared" ref="C29:F29" si="2">SUM(C5:C28)</f>
        <v>209</v>
      </c>
      <c r="D29" s="572">
        <f t="shared" si="2"/>
        <v>215</v>
      </c>
      <c r="E29" s="572">
        <f t="shared" si="2"/>
        <v>193</v>
      </c>
      <c r="F29" s="572">
        <f t="shared" si="2"/>
        <v>144</v>
      </c>
      <c r="G29" s="904">
        <f t="shared" si="0"/>
        <v>100</v>
      </c>
      <c r="I29" s="575" t="s">
        <v>46</v>
      </c>
      <c r="J29" s="572">
        <f>SUM(J5:J28)</f>
        <v>282</v>
      </c>
      <c r="K29" s="572">
        <f t="shared" ref="K29:L29" si="3">SUM(K5:K28)</f>
        <v>242</v>
      </c>
      <c r="L29" s="572">
        <f t="shared" si="3"/>
        <v>178</v>
      </c>
      <c r="M29" s="905">
        <f t="shared" si="1"/>
        <v>100</v>
      </c>
    </row>
    <row r="30" spans="1:14" s="9" customFormat="1" ht="12.75" customHeight="1" x14ac:dyDescent="0.2">
      <c r="A30" s="16" t="s">
        <v>1263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</row>
    <row r="31" spans="1:14" ht="12" customHeight="1" x14ac:dyDescent="0.2">
      <c r="A31" s="270"/>
      <c r="B31" s="318"/>
      <c r="C31" s="318"/>
      <c r="D31" s="318"/>
      <c r="E31" s="9"/>
      <c r="F31" s="906"/>
      <c r="G31" s="907"/>
      <c r="I31" s="270"/>
      <c r="J31" s="318"/>
      <c r="K31" s="9"/>
      <c r="L31" s="906"/>
      <c r="M31" s="907"/>
    </row>
    <row r="32" spans="1:14" ht="15" x14ac:dyDescent="0.25">
      <c r="A32" s="4" t="s">
        <v>1908</v>
      </c>
    </row>
    <row r="33" spans="1:16331" s="9" customFormat="1" ht="12.75" customHeight="1" x14ac:dyDescent="0.2">
      <c r="A33" s="270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</row>
    <row r="34" spans="1:16331" s="293" customFormat="1" ht="24" customHeight="1" x14ac:dyDescent="0.2">
      <c r="A34" s="871" t="s">
        <v>1126</v>
      </c>
      <c r="B34" s="871" t="s">
        <v>104</v>
      </c>
      <c r="C34" s="871" t="s">
        <v>105</v>
      </c>
      <c r="D34" s="871" t="s">
        <v>106</v>
      </c>
      <c r="E34" s="871" t="s">
        <v>107</v>
      </c>
      <c r="F34" s="871" t="s">
        <v>108</v>
      </c>
      <c r="G34" s="871" t="s">
        <v>109</v>
      </c>
      <c r="H34" s="871" t="s">
        <v>110</v>
      </c>
      <c r="I34" s="871" t="s">
        <v>111</v>
      </c>
      <c r="J34" s="871" t="s">
        <v>112</v>
      </c>
      <c r="K34" s="871" t="s">
        <v>113</v>
      </c>
      <c r="L34" s="871" t="s">
        <v>114</v>
      </c>
      <c r="M34" s="871" t="s">
        <v>115</v>
      </c>
      <c r="N34" s="871" t="s">
        <v>148</v>
      </c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31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31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31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31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31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31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31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31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31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31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31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31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31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31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31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31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315"/>
      <c r="IV34" s="195"/>
      <c r="IW34" s="195"/>
      <c r="IX34" s="195"/>
      <c r="IY34" s="195"/>
      <c r="IZ34" s="195"/>
      <c r="JA34" s="195"/>
      <c r="JB34" s="195"/>
      <c r="JC34" s="195"/>
      <c r="JD34" s="195"/>
      <c r="JE34" s="195"/>
      <c r="JF34" s="195"/>
      <c r="JG34" s="195"/>
      <c r="JH34" s="195"/>
      <c r="JI34" s="315"/>
      <c r="JJ34" s="195"/>
      <c r="JK34" s="195"/>
      <c r="JL34" s="195"/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315"/>
      <c r="JX34" s="195"/>
      <c r="JY34" s="195"/>
      <c r="JZ34" s="195"/>
      <c r="KA34" s="195"/>
      <c r="KB34" s="195"/>
      <c r="KC34" s="195"/>
      <c r="KD34" s="195"/>
      <c r="KE34" s="195"/>
      <c r="KF34" s="195"/>
      <c r="KG34" s="195"/>
      <c r="KH34" s="195"/>
      <c r="KI34" s="195"/>
      <c r="KJ34" s="195"/>
      <c r="KK34" s="315"/>
      <c r="KL34" s="195"/>
      <c r="KM34" s="195"/>
      <c r="KN34" s="195"/>
      <c r="KO34" s="195"/>
      <c r="KP34" s="195"/>
      <c r="KQ34" s="195"/>
      <c r="KR34" s="195"/>
      <c r="KS34" s="195"/>
      <c r="KT34" s="195"/>
      <c r="KU34" s="195"/>
      <c r="KV34" s="195"/>
      <c r="KW34" s="195"/>
      <c r="KX34" s="195"/>
      <c r="KY34" s="315"/>
      <c r="KZ34" s="195"/>
      <c r="LA34" s="195"/>
      <c r="LB34" s="195"/>
      <c r="LC34" s="195"/>
      <c r="LD34" s="195"/>
      <c r="LE34" s="195"/>
      <c r="LF34" s="195"/>
      <c r="LG34" s="195"/>
      <c r="LH34" s="195"/>
      <c r="LI34" s="195"/>
      <c r="LJ34" s="195"/>
      <c r="LK34" s="195"/>
      <c r="LL34" s="195"/>
      <c r="LM34" s="315"/>
      <c r="LN34" s="195"/>
      <c r="LO34" s="195"/>
      <c r="LP34" s="195"/>
      <c r="LQ34" s="195"/>
      <c r="LR34" s="195"/>
      <c r="LS34" s="195"/>
      <c r="LT34" s="195"/>
      <c r="LU34" s="195"/>
      <c r="LV34" s="195"/>
      <c r="LW34" s="195"/>
      <c r="LX34" s="195"/>
      <c r="LY34" s="195"/>
      <c r="LZ34" s="195"/>
      <c r="MA34" s="315"/>
      <c r="MB34" s="195"/>
      <c r="MC34" s="195"/>
      <c r="MD34" s="195"/>
      <c r="ME34" s="195"/>
      <c r="MF34" s="195"/>
      <c r="MG34" s="195"/>
      <c r="MH34" s="195"/>
      <c r="MI34" s="195"/>
      <c r="MJ34" s="195"/>
      <c r="MK34" s="195"/>
      <c r="ML34" s="195"/>
      <c r="MM34" s="195"/>
      <c r="MN34" s="195"/>
      <c r="MO34" s="315"/>
      <c r="MP34" s="195"/>
      <c r="MQ34" s="195"/>
      <c r="MR34" s="195"/>
      <c r="MS34" s="195"/>
      <c r="MT34" s="195"/>
      <c r="MU34" s="195"/>
      <c r="MV34" s="195"/>
      <c r="MW34" s="195"/>
      <c r="MX34" s="195"/>
      <c r="MY34" s="195"/>
      <c r="MZ34" s="195"/>
      <c r="NA34" s="195"/>
      <c r="NB34" s="195"/>
      <c r="NC34" s="315"/>
      <c r="ND34" s="195"/>
      <c r="NE34" s="195"/>
      <c r="NF34" s="195"/>
      <c r="NG34" s="195"/>
      <c r="NH34" s="195"/>
      <c r="NI34" s="195"/>
      <c r="NJ34" s="195"/>
      <c r="NK34" s="195"/>
      <c r="NL34" s="195"/>
      <c r="NM34" s="195"/>
      <c r="NN34" s="195"/>
      <c r="NO34" s="195"/>
      <c r="NP34" s="195"/>
      <c r="NQ34" s="315"/>
      <c r="NR34" s="195"/>
      <c r="NS34" s="195"/>
      <c r="NT34" s="195"/>
      <c r="NU34" s="195"/>
      <c r="NV34" s="195"/>
      <c r="NW34" s="195"/>
      <c r="NX34" s="195"/>
      <c r="NY34" s="195"/>
      <c r="NZ34" s="195"/>
      <c r="OA34" s="195"/>
      <c r="OB34" s="195"/>
      <c r="OC34" s="195"/>
      <c r="OD34" s="195"/>
      <c r="OE34" s="315"/>
      <c r="OF34" s="195"/>
      <c r="OG34" s="195"/>
      <c r="OH34" s="195"/>
      <c r="OI34" s="195"/>
      <c r="OJ34" s="195"/>
      <c r="OK34" s="195"/>
      <c r="OL34" s="195"/>
      <c r="OM34" s="195"/>
      <c r="ON34" s="195"/>
      <c r="OO34" s="195"/>
      <c r="OP34" s="195"/>
      <c r="OQ34" s="195"/>
      <c r="OR34" s="195"/>
      <c r="OS34" s="315"/>
      <c r="OT34" s="195"/>
      <c r="OU34" s="195"/>
      <c r="OV34" s="195"/>
      <c r="OW34" s="195"/>
      <c r="OX34" s="195"/>
      <c r="OY34" s="195"/>
      <c r="OZ34" s="195"/>
      <c r="PA34" s="195"/>
      <c r="PB34" s="195"/>
      <c r="PC34" s="195"/>
      <c r="PD34" s="195"/>
      <c r="PE34" s="195"/>
      <c r="PF34" s="195"/>
      <c r="PG34" s="315"/>
      <c r="PH34" s="195"/>
      <c r="PI34" s="195"/>
      <c r="PJ34" s="195"/>
      <c r="PK34" s="195"/>
      <c r="PL34" s="195"/>
      <c r="PM34" s="195"/>
      <c r="PN34" s="195"/>
      <c r="PO34" s="195"/>
      <c r="PP34" s="195"/>
      <c r="PQ34" s="195"/>
      <c r="PR34" s="195"/>
      <c r="PS34" s="195"/>
      <c r="PT34" s="195"/>
      <c r="PU34" s="315"/>
      <c r="PV34" s="195"/>
      <c r="PW34" s="195"/>
      <c r="PX34" s="195"/>
      <c r="PY34" s="195"/>
      <c r="PZ34" s="195"/>
      <c r="QA34" s="195"/>
      <c r="QB34" s="195"/>
      <c r="QC34" s="195"/>
      <c r="QD34" s="195"/>
      <c r="QE34" s="195"/>
      <c r="QF34" s="195"/>
      <c r="QG34" s="195"/>
      <c r="QH34" s="195"/>
      <c r="QI34" s="315"/>
      <c r="QJ34" s="195"/>
      <c r="QK34" s="195"/>
      <c r="QL34" s="195"/>
      <c r="QM34" s="195"/>
      <c r="QN34" s="195"/>
      <c r="QO34" s="195"/>
      <c r="QP34" s="195"/>
      <c r="QQ34" s="195"/>
      <c r="QR34" s="195"/>
      <c r="QS34" s="195"/>
      <c r="QT34" s="195"/>
      <c r="QU34" s="195"/>
      <c r="QV34" s="195"/>
      <c r="QW34" s="315"/>
      <c r="QX34" s="195"/>
      <c r="QY34" s="195"/>
      <c r="QZ34" s="195"/>
      <c r="RA34" s="195"/>
      <c r="RB34" s="195"/>
      <c r="RC34" s="195"/>
      <c r="RD34" s="195"/>
      <c r="RE34" s="195"/>
      <c r="RF34" s="195"/>
      <c r="RG34" s="195"/>
      <c r="RH34" s="195"/>
      <c r="RI34" s="195"/>
      <c r="RJ34" s="195"/>
      <c r="RK34" s="315"/>
      <c r="RL34" s="195"/>
      <c r="RM34" s="195"/>
      <c r="RN34" s="195"/>
      <c r="RO34" s="195"/>
      <c r="RP34" s="195"/>
      <c r="RQ34" s="195"/>
      <c r="RR34" s="195"/>
      <c r="RS34" s="195"/>
      <c r="RT34" s="195"/>
      <c r="RU34" s="195"/>
      <c r="RV34" s="195"/>
      <c r="RW34" s="195"/>
      <c r="RX34" s="195"/>
      <c r="RY34" s="315"/>
      <c r="RZ34" s="195"/>
      <c r="SA34" s="195"/>
      <c r="SB34" s="195"/>
      <c r="SC34" s="195"/>
      <c r="SD34" s="195"/>
      <c r="SE34" s="195"/>
      <c r="SF34" s="195"/>
      <c r="SG34" s="195"/>
      <c r="SH34" s="195"/>
      <c r="SI34" s="195"/>
      <c r="SJ34" s="195"/>
      <c r="SK34" s="195"/>
      <c r="SL34" s="195"/>
      <c r="SM34" s="315"/>
      <c r="SN34" s="195"/>
      <c r="SO34" s="195"/>
      <c r="SP34" s="195"/>
      <c r="SQ34" s="195"/>
      <c r="SR34" s="195"/>
      <c r="SS34" s="195"/>
      <c r="ST34" s="195"/>
      <c r="SU34" s="195"/>
      <c r="SV34" s="195"/>
      <c r="SW34" s="195"/>
      <c r="SX34" s="195"/>
      <c r="SY34" s="195"/>
      <c r="SZ34" s="195"/>
      <c r="TA34" s="315"/>
      <c r="TB34" s="195"/>
      <c r="TC34" s="195"/>
      <c r="TD34" s="195"/>
      <c r="TE34" s="195"/>
      <c r="TF34" s="195"/>
      <c r="TG34" s="195"/>
      <c r="TH34" s="195"/>
      <c r="TI34" s="195"/>
      <c r="TJ34" s="195"/>
      <c r="TK34" s="195"/>
      <c r="TL34" s="195"/>
      <c r="TM34" s="195"/>
      <c r="TN34" s="195"/>
      <c r="TO34" s="315"/>
      <c r="TP34" s="195"/>
      <c r="TQ34" s="195"/>
      <c r="TR34" s="195"/>
      <c r="TS34" s="195"/>
      <c r="TT34" s="195"/>
      <c r="TU34" s="195"/>
      <c r="TV34" s="195"/>
      <c r="TW34" s="195"/>
      <c r="TX34" s="195"/>
      <c r="TY34" s="195"/>
      <c r="TZ34" s="195"/>
      <c r="UA34" s="195"/>
      <c r="UB34" s="195"/>
      <c r="UC34" s="315"/>
      <c r="UD34" s="195"/>
      <c r="UE34" s="195"/>
      <c r="UF34" s="195"/>
      <c r="UG34" s="195"/>
      <c r="UH34" s="195"/>
      <c r="UI34" s="195"/>
      <c r="UJ34" s="195"/>
      <c r="UK34" s="195"/>
      <c r="UL34" s="195"/>
      <c r="UM34" s="195"/>
      <c r="UN34" s="195"/>
      <c r="UO34" s="195"/>
      <c r="UP34" s="195"/>
      <c r="UQ34" s="315"/>
      <c r="UR34" s="195"/>
      <c r="US34" s="195"/>
      <c r="UT34" s="195"/>
      <c r="UU34" s="195"/>
      <c r="UV34" s="195"/>
      <c r="UW34" s="195"/>
      <c r="UX34" s="195"/>
      <c r="UY34" s="195"/>
      <c r="UZ34" s="195"/>
      <c r="VA34" s="195"/>
      <c r="VB34" s="195"/>
      <c r="VC34" s="195"/>
      <c r="VD34" s="195"/>
      <c r="VE34" s="315"/>
      <c r="VF34" s="195"/>
      <c r="VG34" s="195"/>
      <c r="VH34" s="195"/>
      <c r="VI34" s="195"/>
      <c r="VJ34" s="195"/>
      <c r="VK34" s="195"/>
      <c r="VL34" s="195"/>
      <c r="VM34" s="195"/>
      <c r="VN34" s="195"/>
      <c r="VO34" s="195"/>
      <c r="VP34" s="195"/>
      <c r="VQ34" s="195"/>
      <c r="VR34" s="195"/>
      <c r="VS34" s="315"/>
      <c r="VT34" s="195"/>
      <c r="VU34" s="195"/>
      <c r="VV34" s="195"/>
      <c r="VW34" s="195"/>
      <c r="VX34" s="195"/>
      <c r="VY34" s="195"/>
      <c r="VZ34" s="195"/>
      <c r="WA34" s="195"/>
      <c r="WB34" s="195"/>
      <c r="WC34" s="195"/>
      <c r="WD34" s="195"/>
      <c r="WE34" s="195"/>
      <c r="WF34" s="195"/>
      <c r="WG34" s="315"/>
      <c r="WH34" s="195"/>
      <c r="WI34" s="195"/>
      <c r="WJ34" s="195"/>
      <c r="WK34" s="195"/>
      <c r="WL34" s="195"/>
      <c r="WM34" s="195"/>
      <c r="WN34" s="195"/>
      <c r="WO34" s="195"/>
      <c r="WP34" s="195"/>
      <c r="WQ34" s="195"/>
      <c r="WR34" s="195"/>
      <c r="WS34" s="195"/>
      <c r="WT34" s="195"/>
      <c r="WU34" s="315"/>
      <c r="WV34" s="195"/>
      <c r="WW34" s="195"/>
      <c r="WX34" s="195"/>
      <c r="WY34" s="195"/>
      <c r="WZ34" s="195"/>
      <c r="XA34" s="195"/>
      <c r="XB34" s="195"/>
      <c r="XC34" s="195"/>
      <c r="XD34" s="195"/>
      <c r="XE34" s="195"/>
      <c r="XF34" s="195"/>
      <c r="XG34" s="195"/>
      <c r="XH34" s="195"/>
      <c r="XI34" s="315"/>
      <c r="XJ34" s="195"/>
      <c r="XK34" s="195"/>
      <c r="XL34" s="195"/>
      <c r="XM34" s="195"/>
      <c r="XN34" s="195"/>
      <c r="XO34" s="195"/>
      <c r="XP34" s="195"/>
      <c r="XQ34" s="195"/>
      <c r="XR34" s="195"/>
      <c r="XS34" s="195"/>
      <c r="XT34" s="195"/>
      <c r="XU34" s="195"/>
      <c r="XV34" s="195"/>
      <c r="XW34" s="315"/>
      <c r="XX34" s="195"/>
      <c r="XY34" s="195"/>
      <c r="XZ34" s="195"/>
      <c r="YA34" s="195"/>
      <c r="YB34" s="195"/>
      <c r="YC34" s="195"/>
      <c r="YD34" s="195"/>
      <c r="YE34" s="195"/>
      <c r="YF34" s="195"/>
      <c r="YG34" s="195"/>
      <c r="YH34" s="195"/>
      <c r="YI34" s="195"/>
      <c r="YJ34" s="195"/>
      <c r="YK34" s="315"/>
      <c r="YL34" s="195"/>
      <c r="YM34" s="195"/>
      <c r="YN34" s="195"/>
      <c r="YO34" s="195"/>
      <c r="YP34" s="195"/>
      <c r="YQ34" s="195"/>
      <c r="YR34" s="195"/>
      <c r="YS34" s="195"/>
      <c r="YT34" s="195"/>
      <c r="YU34" s="195"/>
      <c r="YV34" s="195"/>
      <c r="YW34" s="195"/>
      <c r="YX34" s="195"/>
      <c r="YY34" s="315"/>
      <c r="YZ34" s="195"/>
      <c r="ZA34" s="195"/>
      <c r="ZB34" s="195"/>
      <c r="ZC34" s="195"/>
      <c r="ZD34" s="195"/>
      <c r="ZE34" s="195"/>
      <c r="ZF34" s="195"/>
      <c r="ZG34" s="195"/>
      <c r="ZH34" s="195"/>
      <c r="ZI34" s="195"/>
      <c r="ZJ34" s="195"/>
      <c r="ZK34" s="195"/>
      <c r="ZL34" s="195"/>
      <c r="ZM34" s="315"/>
      <c r="ZN34" s="195"/>
      <c r="ZO34" s="195"/>
      <c r="ZP34" s="195"/>
      <c r="ZQ34" s="195"/>
      <c r="ZR34" s="195"/>
      <c r="ZS34" s="195"/>
      <c r="ZT34" s="195"/>
      <c r="ZU34" s="195"/>
      <c r="ZV34" s="195"/>
      <c r="ZW34" s="195"/>
      <c r="ZX34" s="195"/>
      <c r="ZY34" s="195"/>
      <c r="ZZ34" s="195"/>
      <c r="AAA34" s="315"/>
      <c r="AAB34" s="195"/>
      <c r="AAC34" s="195"/>
      <c r="AAD34" s="195"/>
      <c r="AAE34" s="195"/>
      <c r="AAF34" s="195"/>
      <c r="AAG34" s="195"/>
      <c r="AAH34" s="195"/>
      <c r="AAI34" s="195"/>
      <c r="AAJ34" s="195"/>
      <c r="AAK34" s="195"/>
      <c r="AAL34" s="195"/>
      <c r="AAM34" s="195"/>
      <c r="AAN34" s="195"/>
      <c r="AAO34" s="315"/>
      <c r="AAP34" s="195"/>
      <c r="AAQ34" s="195"/>
      <c r="AAR34" s="195"/>
      <c r="AAS34" s="195"/>
      <c r="AAT34" s="195"/>
      <c r="AAU34" s="195"/>
      <c r="AAV34" s="195"/>
      <c r="AAW34" s="195"/>
      <c r="AAX34" s="195"/>
      <c r="AAY34" s="195"/>
      <c r="AAZ34" s="195"/>
      <c r="ABA34" s="195"/>
      <c r="ABB34" s="195"/>
      <c r="ABC34" s="315"/>
      <c r="ABD34" s="195"/>
      <c r="ABE34" s="195"/>
      <c r="ABF34" s="195"/>
      <c r="ABG34" s="195"/>
      <c r="ABH34" s="195"/>
      <c r="ABI34" s="195"/>
      <c r="ABJ34" s="195"/>
      <c r="ABK34" s="195"/>
      <c r="ABL34" s="195"/>
      <c r="ABM34" s="195"/>
      <c r="ABN34" s="195"/>
      <c r="ABO34" s="195"/>
      <c r="ABP34" s="195"/>
      <c r="ABQ34" s="315"/>
      <c r="ABR34" s="195"/>
      <c r="ABS34" s="195"/>
      <c r="ABT34" s="195"/>
      <c r="ABU34" s="195"/>
      <c r="ABV34" s="195"/>
      <c r="ABW34" s="195"/>
      <c r="ABX34" s="195"/>
      <c r="ABY34" s="195"/>
      <c r="ABZ34" s="195"/>
      <c r="ACA34" s="195"/>
      <c r="ACB34" s="195"/>
      <c r="ACC34" s="195"/>
      <c r="ACD34" s="195"/>
      <c r="ACE34" s="315"/>
      <c r="ACF34" s="195"/>
      <c r="ACG34" s="195"/>
      <c r="ACH34" s="195"/>
      <c r="ACI34" s="195"/>
      <c r="ACJ34" s="195"/>
      <c r="ACK34" s="195"/>
      <c r="ACL34" s="195"/>
      <c r="ACM34" s="195"/>
      <c r="ACN34" s="195"/>
      <c r="ACO34" s="195"/>
      <c r="ACP34" s="195"/>
      <c r="ACQ34" s="195"/>
      <c r="ACR34" s="195"/>
      <c r="ACS34" s="315"/>
      <c r="ACT34" s="195"/>
      <c r="ACU34" s="195"/>
      <c r="ACV34" s="195"/>
      <c r="ACW34" s="195"/>
      <c r="ACX34" s="195"/>
      <c r="ACY34" s="195"/>
      <c r="ACZ34" s="195"/>
      <c r="ADA34" s="195"/>
      <c r="ADB34" s="195"/>
      <c r="ADC34" s="195"/>
      <c r="ADD34" s="195"/>
      <c r="ADE34" s="195"/>
      <c r="ADF34" s="195"/>
      <c r="ADG34" s="315"/>
      <c r="ADH34" s="195"/>
      <c r="ADI34" s="195"/>
      <c r="ADJ34" s="195"/>
      <c r="ADK34" s="195"/>
      <c r="ADL34" s="195"/>
      <c r="ADM34" s="195"/>
      <c r="ADN34" s="195"/>
      <c r="ADO34" s="195"/>
      <c r="ADP34" s="195"/>
      <c r="ADQ34" s="195"/>
      <c r="ADR34" s="195"/>
      <c r="ADS34" s="195"/>
      <c r="ADT34" s="195"/>
      <c r="ADU34" s="315"/>
      <c r="ADV34" s="195"/>
      <c r="ADW34" s="195"/>
      <c r="ADX34" s="195"/>
      <c r="ADY34" s="195"/>
      <c r="ADZ34" s="195"/>
      <c r="AEA34" s="195"/>
      <c r="AEB34" s="195"/>
      <c r="AEC34" s="195"/>
      <c r="AED34" s="195"/>
      <c r="AEE34" s="195"/>
      <c r="AEF34" s="195"/>
      <c r="AEG34" s="195"/>
      <c r="AEH34" s="195"/>
      <c r="AEI34" s="315"/>
      <c r="AEJ34" s="195"/>
      <c r="AEK34" s="195"/>
      <c r="AEL34" s="195"/>
      <c r="AEM34" s="195"/>
      <c r="AEN34" s="195"/>
      <c r="AEO34" s="195"/>
      <c r="AEP34" s="195"/>
      <c r="AEQ34" s="195"/>
      <c r="AER34" s="195"/>
      <c r="AES34" s="195"/>
      <c r="AET34" s="195"/>
      <c r="AEU34" s="195"/>
      <c r="AEV34" s="195"/>
      <c r="AEW34" s="315"/>
      <c r="AEX34" s="195"/>
      <c r="AEY34" s="195"/>
      <c r="AEZ34" s="195"/>
      <c r="AFA34" s="195"/>
      <c r="AFB34" s="195"/>
      <c r="AFC34" s="195"/>
      <c r="AFD34" s="195"/>
      <c r="AFE34" s="195"/>
      <c r="AFF34" s="195"/>
      <c r="AFG34" s="195"/>
      <c r="AFH34" s="195"/>
      <c r="AFI34" s="195"/>
      <c r="AFJ34" s="195"/>
      <c r="AFK34" s="315"/>
      <c r="AFL34" s="195"/>
      <c r="AFM34" s="195"/>
      <c r="AFN34" s="195"/>
      <c r="AFO34" s="195"/>
      <c r="AFP34" s="195"/>
      <c r="AFQ34" s="195"/>
      <c r="AFR34" s="195"/>
      <c r="AFS34" s="195"/>
      <c r="AFT34" s="195"/>
      <c r="AFU34" s="195"/>
      <c r="AFV34" s="195"/>
      <c r="AFW34" s="195"/>
      <c r="AFX34" s="195"/>
      <c r="AFY34" s="315"/>
      <c r="AFZ34" s="195"/>
      <c r="AGA34" s="195"/>
      <c r="AGB34" s="195"/>
      <c r="AGC34" s="195"/>
      <c r="AGD34" s="195"/>
      <c r="AGE34" s="195"/>
      <c r="AGF34" s="195"/>
      <c r="AGG34" s="195"/>
      <c r="AGH34" s="195"/>
      <c r="AGI34" s="195"/>
      <c r="AGJ34" s="195"/>
      <c r="AGK34" s="195"/>
      <c r="AGL34" s="195"/>
      <c r="AGM34" s="315"/>
      <c r="AGN34" s="195"/>
      <c r="AGO34" s="195"/>
      <c r="AGP34" s="195"/>
      <c r="AGQ34" s="195"/>
      <c r="AGR34" s="195"/>
      <c r="AGS34" s="195"/>
      <c r="AGT34" s="195"/>
      <c r="AGU34" s="195"/>
      <c r="AGV34" s="195"/>
      <c r="AGW34" s="195"/>
      <c r="AGX34" s="195"/>
      <c r="AGY34" s="195"/>
      <c r="AGZ34" s="195"/>
      <c r="AHA34" s="315"/>
      <c r="AHB34" s="195"/>
      <c r="AHC34" s="195"/>
      <c r="AHD34" s="195"/>
      <c r="AHE34" s="195"/>
      <c r="AHF34" s="195"/>
      <c r="AHG34" s="195"/>
      <c r="AHH34" s="195"/>
      <c r="AHI34" s="195"/>
      <c r="AHJ34" s="195"/>
      <c r="AHK34" s="195"/>
      <c r="AHL34" s="195"/>
      <c r="AHM34" s="195"/>
      <c r="AHN34" s="195"/>
      <c r="AHO34" s="315"/>
      <c r="AHP34" s="195"/>
      <c r="AHQ34" s="195"/>
      <c r="AHR34" s="195"/>
      <c r="AHS34" s="195"/>
      <c r="AHT34" s="195"/>
      <c r="AHU34" s="195"/>
      <c r="AHV34" s="195"/>
      <c r="AHW34" s="195"/>
      <c r="AHX34" s="195"/>
      <c r="AHY34" s="195"/>
      <c r="AHZ34" s="195"/>
      <c r="AIA34" s="195"/>
      <c r="AIB34" s="195"/>
      <c r="AIC34" s="315"/>
      <c r="AID34" s="195"/>
      <c r="AIE34" s="195"/>
      <c r="AIF34" s="195"/>
      <c r="AIG34" s="195"/>
      <c r="AIH34" s="195"/>
      <c r="AII34" s="195"/>
      <c r="AIJ34" s="195"/>
      <c r="AIK34" s="195"/>
      <c r="AIL34" s="195"/>
      <c r="AIM34" s="195"/>
      <c r="AIN34" s="195"/>
      <c r="AIO34" s="195"/>
      <c r="AIP34" s="195"/>
      <c r="AIQ34" s="315"/>
      <c r="AIR34" s="195"/>
      <c r="AIS34" s="195"/>
      <c r="AIT34" s="195"/>
      <c r="AIU34" s="195"/>
      <c r="AIV34" s="195"/>
      <c r="AIW34" s="195"/>
      <c r="AIX34" s="195"/>
      <c r="AIY34" s="195"/>
      <c r="AIZ34" s="195"/>
      <c r="AJA34" s="195"/>
      <c r="AJB34" s="195"/>
      <c r="AJC34" s="195"/>
      <c r="AJD34" s="195"/>
      <c r="AJE34" s="315"/>
      <c r="AJF34" s="195"/>
      <c r="AJG34" s="195"/>
      <c r="AJH34" s="195"/>
      <c r="AJI34" s="195"/>
      <c r="AJJ34" s="195"/>
      <c r="AJK34" s="195"/>
      <c r="AJL34" s="195"/>
      <c r="AJM34" s="195"/>
      <c r="AJN34" s="195"/>
      <c r="AJO34" s="195"/>
      <c r="AJP34" s="195"/>
      <c r="AJQ34" s="195"/>
      <c r="AJR34" s="195"/>
      <c r="AJS34" s="315"/>
      <c r="AJT34" s="195"/>
      <c r="AJU34" s="195"/>
      <c r="AJV34" s="195"/>
      <c r="AJW34" s="195"/>
      <c r="AJX34" s="195"/>
      <c r="AJY34" s="195"/>
      <c r="AJZ34" s="195"/>
      <c r="AKA34" s="195"/>
      <c r="AKB34" s="195"/>
      <c r="AKC34" s="195"/>
      <c r="AKD34" s="195"/>
      <c r="AKE34" s="195"/>
      <c r="AKF34" s="195"/>
      <c r="AKG34" s="315"/>
      <c r="AKH34" s="195"/>
      <c r="AKI34" s="195"/>
      <c r="AKJ34" s="195"/>
      <c r="AKK34" s="195"/>
      <c r="AKL34" s="195"/>
      <c r="AKM34" s="195"/>
      <c r="AKN34" s="195"/>
      <c r="AKO34" s="195"/>
      <c r="AKP34" s="195"/>
      <c r="AKQ34" s="195"/>
      <c r="AKR34" s="195"/>
      <c r="AKS34" s="195"/>
      <c r="AKT34" s="195"/>
      <c r="AKU34" s="315"/>
      <c r="AKV34" s="195"/>
      <c r="AKW34" s="195"/>
      <c r="AKX34" s="195"/>
      <c r="AKY34" s="195"/>
      <c r="AKZ34" s="195"/>
      <c r="ALA34" s="195"/>
      <c r="ALB34" s="195"/>
      <c r="ALC34" s="195"/>
      <c r="ALD34" s="195"/>
      <c r="ALE34" s="195"/>
      <c r="ALF34" s="195"/>
      <c r="ALG34" s="195"/>
      <c r="ALH34" s="195"/>
      <c r="ALI34" s="315"/>
      <c r="ALJ34" s="195"/>
      <c r="ALK34" s="195"/>
      <c r="ALL34" s="195"/>
      <c r="ALM34" s="195"/>
      <c r="ALN34" s="195"/>
      <c r="ALO34" s="195"/>
      <c r="ALP34" s="195"/>
      <c r="ALQ34" s="195"/>
      <c r="ALR34" s="195"/>
      <c r="ALS34" s="195"/>
      <c r="ALT34" s="195"/>
      <c r="ALU34" s="195"/>
      <c r="ALV34" s="195"/>
      <c r="ALW34" s="315"/>
      <c r="ALX34" s="195"/>
      <c r="ALY34" s="195"/>
      <c r="ALZ34" s="195"/>
      <c r="AMA34" s="195"/>
      <c r="AMB34" s="195"/>
      <c r="AMC34" s="195"/>
      <c r="AMD34" s="195"/>
      <c r="AME34" s="195"/>
      <c r="AMF34" s="195"/>
      <c r="AMG34" s="195"/>
      <c r="AMH34" s="195"/>
      <c r="AMI34" s="195"/>
      <c r="AMJ34" s="195"/>
      <c r="AMK34" s="315"/>
      <c r="AML34" s="195"/>
      <c r="AMM34" s="195"/>
      <c r="AMN34" s="195"/>
      <c r="AMO34" s="195"/>
      <c r="AMP34" s="195"/>
      <c r="AMQ34" s="195"/>
      <c r="AMR34" s="195"/>
      <c r="AMS34" s="195"/>
      <c r="AMT34" s="195"/>
      <c r="AMU34" s="195"/>
      <c r="AMV34" s="195"/>
      <c r="AMW34" s="195"/>
      <c r="AMX34" s="195"/>
      <c r="AMY34" s="315"/>
      <c r="AMZ34" s="195"/>
      <c r="ANA34" s="195"/>
      <c r="ANB34" s="195"/>
      <c r="ANC34" s="195"/>
      <c r="AND34" s="195"/>
      <c r="ANE34" s="195"/>
      <c r="ANF34" s="195"/>
      <c r="ANG34" s="195"/>
      <c r="ANH34" s="195"/>
      <c r="ANI34" s="195"/>
      <c r="ANJ34" s="195"/>
      <c r="ANK34" s="195"/>
      <c r="ANL34" s="195"/>
      <c r="ANM34" s="315"/>
      <c r="ANN34" s="195"/>
      <c r="ANO34" s="195"/>
      <c r="ANP34" s="195"/>
      <c r="ANQ34" s="195"/>
      <c r="ANR34" s="195"/>
      <c r="ANS34" s="195"/>
      <c r="ANT34" s="195"/>
      <c r="ANU34" s="195"/>
      <c r="ANV34" s="195"/>
      <c r="ANW34" s="195"/>
      <c r="ANX34" s="195"/>
      <c r="ANY34" s="195"/>
      <c r="ANZ34" s="195"/>
      <c r="AOA34" s="315"/>
      <c r="AOB34" s="195"/>
      <c r="AOC34" s="195"/>
      <c r="AOD34" s="195"/>
      <c r="AOE34" s="195"/>
      <c r="AOF34" s="195"/>
      <c r="AOG34" s="195"/>
      <c r="AOH34" s="195"/>
      <c r="AOI34" s="195"/>
      <c r="AOJ34" s="195"/>
      <c r="AOK34" s="195"/>
      <c r="AOL34" s="195"/>
      <c r="AOM34" s="195"/>
      <c r="AON34" s="195"/>
      <c r="AOO34" s="315"/>
      <c r="AOP34" s="195"/>
      <c r="AOQ34" s="195"/>
      <c r="AOR34" s="195"/>
      <c r="AOS34" s="195"/>
      <c r="AOT34" s="195"/>
      <c r="AOU34" s="195"/>
      <c r="AOV34" s="195"/>
      <c r="AOW34" s="195"/>
      <c r="AOX34" s="195"/>
      <c r="AOY34" s="195"/>
      <c r="AOZ34" s="195"/>
      <c r="APA34" s="195"/>
      <c r="APB34" s="195"/>
      <c r="APC34" s="315"/>
      <c r="APD34" s="195"/>
      <c r="APE34" s="195"/>
      <c r="APF34" s="195"/>
      <c r="APG34" s="195"/>
      <c r="APH34" s="195"/>
      <c r="API34" s="195"/>
      <c r="APJ34" s="195"/>
      <c r="APK34" s="195"/>
      <c r="APL34" s="195"/>
      <c r="APM34" s="195"/>
      <c r="APN34" s="195"/>
      <c r="APO34" s="195"/>
      <c r="APP34" s="195"/>
      <c r="APQ34" s="315"/>
      <c r="APR34" s="195"/>
      <c r="APS34" s="195"/>
      <c r="APT34" s="195"/>
      <c r="APU34" s="195"/>
      <c r="APV34" s="195"/>
      <c r="APW34" s="195"/>
      <c r="APX34" s="195"/>
      <c r="APY34" s="195"/>
      <c r="APZ34" s="195"/>
      <c r="AQA34" s="195"/>
      <c r="AQB34" s="195"/>
      <c r="AQC34" s="195"/>
      <c r="AQD34" s="195"/>
      <c r="AQE34" s="315"/>
      <c r="AQF34" s="195"/>
      <c r="AQG34" s="195"/>
      <c r="AQH34" s="195"/>
      <c r="AQI34" s="195"/>
      <c r="AQJ34" s="195"/>
      <c r="AQK34" s="195"/>
      <c r="AQL34" s="195"/>
      <c r="AQM34" s="195"/>
      <c r="AQN34" s="195"/>
      <c r="AQO34" s="195"/>
      <c r="AQP34" s="195"/>
      <c r="AQQ34" s="195"/>
      <c r="AQR34" s="195"/>
      <c r="AQS34" s="315"/>
      <c r="AQT34" s="195"/>
      <c r="AQU34" s="195"/>
      <c r="AQV34" s="195"/>
      <c r="AQW34" s="195"/>
      <c r="AQX34" s="195"/>
      <c r="AQY34" s="195"/>
      <c r="AQZ34" s="195"/>
      <c r="ARA34" s="195"/>
      <c r="ARB34" s="195"/>
      <c r="ARC34" s="195"/>
      <c r="ARD34" s="195"/>
      <c r="ARE34" s="195"/>
      <c r="ARF34" s="195"/>
      <c r="ARG34" s="315"/>
      <c r="ARH34" s="195"/>
      <c r="ARI34" s="195"/>
      <c r="ARJ34" s="195"/>
      <c r="ARK34" s="195"/>
      <c r="ARL34" s="195"/>
      <c r="ARM34" s="195"/>
      <c r="ARN34" s="195"/>
      <c r="ARO34" s="195"/>
      <c r="ARP34" s="195"/>
      <c r="ARQ34" s="195"/>
      <c r="ARR34" s="195"/>
      <c r="ARS34" s="195"/>
      <c r="ART34" s="195"/>
      <c r="ARU34" s="315"/>
      <c r="ARV34" s="195"/>
      <c r="ARW34" s="195"/>
      <c r="ARX34" s="195"/>
      <c r="ARY34" s="195"/>
      <c r="ARZ34" s="195"/>
      <c r="ASA34" s="195"/>
      <c r="ASB34" s="195"/>
      <c r="ASC34" s="195"/>
      <c r="ASD34" s="195"/>
      <c r="ASE34" s="195"/>
      <c r="ASF34" s="195"/>
      <c r="ASG34" s="195"/>
      <c r="ASH34" s="195"/>
      <c r="ASI34" s="315"/>
      <c r="ASJ34" s="195"/>
      <c r="ASK34" s="195"/>
      <c r="ASL34" s="195"/>
      <c r="ASM34" s="195"/>
      <c r="ASN34" s="195"/>
      <c r="ASO34" s="195"/>
      <c r="ASP34" s="195"/>
      <c r="ASQ34" s="195"/>
      <c r="ASR34" s="195"/>
      <c r="ASS34" s="195"/>
      <c r="AST34" s="195"/>
      <c r="ASU34" s="195"/>
      <c r="ASV34" s="195"/>
      <c r="ASW34" s="315"/>
      <c r="ASX34" s="195"/>
      <c r="ASY34" s="195"/>
      <c r="ASZ34" s="195"/>
      <c r="ATA34" s="195"/>
      <c r="ATB34" s="195"/>
      <c r="ATC34" s="195"/>
      <c r="ATD34" s="195"/>
      <c r="ATE34" s="195"/>
      <c r="ATF34" s="195"/>
      <c r="ATG34" s="195"/>
      <c r="ATH34" s="195"/>
      <c r="ATI34" s="195"/>
      <c r="ATJ34" s="195"/>
      <c r="ATK34" s="315"/>
      <c r="ATL34" s="195"/>
      <c r="ATM34" s="195"/>
      <c r="ATN34" s="195"/>
      <c r="ATO34" s="195"/>
      <c r="ATP34" s="195"/>
      <c r="ATQ34" s="195"/>
      <c r="ATR34" s="195"/>
      <c r="ATS34" s="195"/>
      <c r="ATT34" s="195"/>
      <c r="ATU34" s="195"/>
      <c r="ATV34" s="195"/>
      <c r="ATW34" s="195"/>
      <c r="ATX34" s="195"/>
      <c r="ATY34" s="315"/>
      <c r="ATZ34" s="195"/>
      <c r="AUA34" s="195"/>
      <c r="AUB34" s="195"/>
      <c r="AUC34" s="195"/>
      <c r="AUD34" s="195"/>
      <c r="AUE34" s="195"/>
      <c r="AUF34" s="195"/>
      <c r="AUG34" s="195"/>
      <c r="AUH34" s="195"/>
      <c r="AUI34" s="195"/>
      <c r="AUJ34" s="195"/>
      <c r="AUK34" s="195"/>
      <c r="AUL34" s="195"/>
      <c r="AUM34" s="315"/>
      <c r="AUN34" s="195"/>
      <c r="AUO34" s="195"/>
      <c r="AUP34" s="195"/>
      <c r="AUQ34" s="195"/>
      <c r="AUR34" s="195"/>
      <c r="AUS34" s="195"/>
      <c r="AUT34" s="195"/>
      <c r="AUU34" s="195"/>
      <c r="AUV34" s="195"/>
      <c r="AUW34" s="195"/>
      <c r="AUX34" s="195"/>
      <c r="AUY34" s="195"/>
      <c r="AUZ34" s="195"/>
      <c r="AVA34" s="315"/>
      <c r="AVB34" s="195"/>
      <c r="AVC34" s="195"/>
      <c r="AVD34" s="195"/>
      <c r="AVE34" s="195"/>
      <c r="AVF34" s="195"/>
      <c r="AVG34" s="195"/>
      <c r="AVH34" s="195"/>
      <c r="AVI34" s="195"/>
      <c r="AVJ34" s="195"/>
      <c r="AVK34" s="195"/>
      <c r="AVL34" s="195"/>
      <c r="AVM34" s="195"/>
      <c r="AVN34" s="195"/>
      <c r="AVO34" s="315"/>
      <c r="AVP34" s="195"/>
      <c r="AVQ34" s="195"/>
      <c r="AVR34" s="195"/>
      <c r="AVS34" s="195"/>
      <c r="AVT34" s="195"/>
      <c r="AVU34" s="195"/>
      <c r="AVV34" s="195"/>
      <c r="AVW34" s="195"/>
      <c r="AVX34" s="195"/>
      <c r="AVY34" s="195"/>
      <c r="AVZ34" s="195"/>
      <c r="AWA34" s="195"/>
      <c r="AWB34" s="195"/>
      <c r="AWC34" s="315"/>
      <c r="AWD34" s="195"/>
      <c r="AWE34" s="195"/>
      <c r="AWF34" s="195"/>
      <c r="AWG34" s="195"/>
      <c r="AWH34" s="195"/>
      <c r="AWI34" s="195"/>
      <c r="AWJ34" s="195"/>
      <c r="AWK34" s="195"/>
      <c r="AWL34" s="195"/>
      <c r="AWM34" s="195"/>
      <c r="AWN34" s="195"/>
      <c r="AWO34" s="195"/>
      <c r="AWP34" s="195"/>
      <c r="AWQ34" s="315"/>
      <c r="AWR34" s="195"/>
      <c r="AWS34" s="195"/>
      <c r="AWT34" s="195"/>
      <c r="AWU34" s="195"/>
      <c r="AWV34" s="195"/>
      <c r="AWW34" s="195"/>
      <c r="AWX34" s="195"/>
      <c r="AWY34" s="195"/>
      <c r="AWZ34" s="195"/>
      <c r="AXA34" s="195"/>
      <c r="AXB34" s="195"/>
      <c r="AXC34" s="195"/>
      <c r="AXD34" s="195"/>
      <c r="AXE34" s="315"/>
      <c r="AXF34" s="195"/>
      <c r="AXG34" s="195"/>
      <c r="AXH34" s="195"/>
      <c r="AXI34" s="195"/>
      <c r="AXJ34" s="195"/>
      <c r="AXK34" s="195"/>
      <c r="AXL34" s="195"/>
      <c r="AXM34" s="195"/>
      <c r="AXN34" s="195"/>
      <c r="AXO34" s="195"/>
      <c r="AXP34" s="195"/>
      <c r="AXQ34" s="195"/>
      <c r="AXR34" s="195"/>
      <c r="AXS34" s="315"/>
      <c r="AXT34" s="195"/>
      <c r="AXU34" s="195"/>
      <c r="AXV34" s="195"/>
      <c r="AXW34" s="195"/>
      <c r="AXX34" s="195"/>
      <c r="AXY34" s="195"/>
      <c r="AXZ34" s="195"/>
      <c r="AYA34" s="195"/>
      <c r="AYB34" s="195"/>
      <c r="AYC34" s="195"/>
      <c r="AYD34" s="195"/>
      <c r="AYE34" s="195"/>
      <c r="AYF34" s="195"/>
      <c r="AYG34" s="315"/>
      <c r="AYH34" s="195"/>
      <c r="AYI34" s="195"/>
      <c r="AYJ34" s="195"/>
      <c r="AYK34" s="195"/>
      <c r="AYL34" s="195"/>
      <c r="AYM34" s="195"/>
      <c r="AYN34" s="195"/>
      <c r="AYO34" s="195"/>
      <c r="AYP34" s="195"/>
      <c r="AYQ34" s="195"/>
      <c r="AYR34" s="195"/>
      <c r="AYS34" s="195"/>
      <c r="AYT34" s="195"/>
      <c r="AYU34" s="315"/>
      <c r="AYV34" s="195"/>
      <c r="AYW34" s="195"/>
      <c r="AYX34" s="195"/>
      <c r="AYY34" s="195"/>
      <c r="AYZ34" s="195"/>
      <c r="AZA34" s="195"/>
      <c r="AZB34" s="195"/>
      <c r="AZC34" s="195"/>
      <c r="AZD34" s="195"/>
      <c r="AZE34" s="195"/>
      <c r="AZF34" s="195"/>
      <c r="AZG34" s="195"/>
      <c r="AZH34" s="195"/>
      <c r="AZI34" s="315"/>
      <c r="AZJ34" s="195"/>
      <c r="AZK34" s="195"/>
      <c r="AZL34" s="195"/>
      <c r="AZM34" s="195"/>
      <c r="AZN34" s="195"/>
      <c r="AZO34" s="195"/>
      <c r="AZP34" s="195"/>
      <c r="AZQ34" s="195"/>
      <c r="AZR34" s="195"/>
      <c r="AZS34" s="195"/>
      <c r="AZT34" s="195"/>
      <c r="AZU34" s="195"/>
      <c r="AZV34" s="195"/>
      <c r="AZW34" s="315"/>
      <c r="AZX34" s="195"/>
      <c r="AZY34" s="195"/>
      <c r="AZZ34" s="195"/>
      <c r="BAA34" s="195"/>
      <c r="BAB34" s="195"/>
      <c r="BAC34" s="195"/>
      <c r="BAD34" s="195"/>
      <c r="BAE34" s="195"/>
      <c r="BAF34" s="195"/>
      <c r="BAG34" s="195"/>
      <c r="BAH34" s="195"/>
      <c r="BAI34" s="195"/>
      <c r="BAJ34" s="195"/>
      <c r="BAK34" s="315"/>
      <c r="BAL34" s="195"/>
      <c r="BAM34" s="195"/>
      <c r="BAN34" s="195"/>
      <c r="BAO34" s="195"/>
      <c r="BAP34" s="195"/>
      <c r="BAQ34" s="195"/>
      <c r="BAR34" s="195"/>
      <c r="BAS34" s="195"/>
      <c r="BAT34" s="195"/>
      <c r="BAU34" s="195"/>
      <c r="BAV34" s="195"/>
      <c r="BAW34" s="195"/>
      <c r="BAX34" s="195"/>
      <c r="BAY34" s="315"/>
      <c r="BAZ34" s="195"/>
      <c r="BBA34" s="195"/>
      <c r="BBB34" s="195"/>
      <c r="BBC34" s="195"/>
      <c r="BBD34" s="195"/>
      <c r="BBE34" s="195"/>
      <c r="BBF34" s="195"/>
      <c r="BBG34" s="195"/>
      <c r="BBH34" s="195"/>
      <c r="BBI34" s="195"/>
      <c r="BBJ34" s="195"/>
      <c r="BBK34" s="195"/>
      <c r="BBL34" s="195"/>
      <c r="BBM34" s="315"/>
      <c r="BBN34" s="195"/>
      <c r="BBO34" s="195"/>
      <c r="BBP34" s="195"/>
      <c r="BBQ34" s="195"/>
      <c r="BBR34" s="195"/>
      <c r="BBS34" s="195"/>
      <c r="BBT34" s="195"/>
      <c r="BBU34" s="195"/>
      <c r="BBV34" s="195"/>
      <c r="BBW34" s="195"/>
      <c r="BBX34" s="195"/>
      <c r="BBY34" s="195"/>
      <c r="BBZ34" s="195"/>
      <c r="BCA34" s="315"/>
      <c r="BCB34" s="195"/>
      <c r="BCC34" s="195"/>
      <c r="BCD34" s="195"/>
      <c r="BCE34" s="195"/>
      <c r="BCF34" s="195"/>
      <c r="BCG34" s="195"/>
      <c r="BCH34" s="195"/>
      <c r="BCI34" s="195"/>
      <c r="BCJ34" s="195"/>
      <c r="BCK34" s="195"/>
      <c r="BCL34" s="195"/>
      <c r="BCM34" s="195"/>
      <c r="BCN34" s="195"/>
      <c r="BCO34" s="315"/>
      <c r="BCP34" s="195"/>
      <c r="BCQ34" s="195"/>
      <c r="BCR34" s="195"/>
      <c r="BCS34" s="195"/>
      <c r="BCT34" s="195"/>
      <c r="BCU34" s="195"/>
      <c r="BCV34" s="195"/>
      <c r="BCW34" s="195"/>
      <c r="BCX34" s="195"/>
      <c r="BCY34" s="195"/>
      <c r="BCZ34" s="195"/>
      <c r="BDA34" s="195"/>
      <c r="BDB34" s="195"/>
      <c r="BDC34" s="315"/>
      <c r="BDD34" s="195"/>
      <c r="BDE34" s="195"/>
      <c r="BDF34" s="195"/>
      <c r="BDG34" s="195"/>
      <c r="BDH34" s="195"/>
      <c r="BDI34" s="195"/>
      <c r="BDJ34" s="195"/>
      <c r="BDK34" s="195"/>
      <c r="BDL34" s="195"/>
      <c r="BDM34" s="195"/>
      <c r="BDN34" s="195"/>
      <c r="BDO34" s="195"/>
      <c r="BDP34" s="195"/>
      <c r="BDQ34" s="315"/>
      <c r="BDR34" s="195"/>
      <c r="BDS34" s="195"/>
      <c r="BDT34" s="195"/>
      <c r="BDU34" s="195"/>
      <c r="BDV34" s="195"/>
      <c r="BDW34" s="195"/>
      <c r="BDX34" s="195"/>
      <c r="BDY34" s="195"/>
      <c r="BDZ34" s="195"/>
      <c r="BEA34" s="195"/>
      <c r="BEB34" s="195"/>
      <c r="BEC34" s="195"/>
      <c r="BED34" s="195"/>
      <c r="BEE34" s="315"/>
      <c r="BEF34" s="195"/>
      <c r="BEG34" s="195"/>
      <c r="BEH34" s="195"/>
      <c r="BEI34" s="195"/>
      <c r="BEJ34" s="195"/>
      <c r="BEK34" s="195"/>
      <c r="BEL34" s="195"/>
      <c r="BEM34" s="195"/>
      <c r="BEN34" s="195"/>
      <c r="BEO34" s="195"/>
      <c r="BEP34" s="195"/>
      <c r="BEQ34" s="195"/>
      <c r="BER34" s="195"/>
      <c r="BES34" s="315"/>
      <c r="BET34" s="195"/>
      <c r="BEU34" s="195"/>
      <c r="BEV34" s="195"/>
      <c r="BEW34" s="195"/>
      <c r="BEX34" s="195"/>
      <c r="BEY34" s="195"/>
      <c r="BEZ34" s="195"/>
      <c r="BFA34" s="195"/>
      <c r="BFB34" s="195"/>
      <c r="BFC34" s="195"/>
      <c r="BFD34" s="195"/>
      <c r="BFE34" s="195"/>
      <c r="BFF34" s="195"/>
      <c r="BFG34" s="315"/>
      <c r="BFH34" s="195"/>
      <c r="BFI34" s="195"/>
      <c r="BFJ34" s="195"/>
      <c r="BFK34" s="195"/>
      <c r="BFL34" s="195"/>
      <c r="BFM34" s="195"/>
      <c r="BFN34" s="195"/>
      <c r="BFO34" s="195"/>
      <c r="BFP34" s="195"/>
      <c r="BFQ34" s="195"/>
      <c r="BFR34" s="195"/>
      <c r="BFS34" s="195"/>
      <c r="BFT34" s="195"/>
      <c r="BFU34" s="315"/>
      <c r="BFV34" s="195"/>
      <c r="BFW34" s="195"/>
      <c r="BFX34" s="195"/>
      <c r="BFY34" s="195"/>
      <c r="BFZ34" s="195"/>
      <c r="BGA34" s="195"/>
      <c r="BGB34" s="195"/>
      <c r="BGC34" s="195"/>
      <c r="BGD34" s="195"/>
      <c r="BGE34" s="195"/>
      <c r="BGF34" s="195"/>
      <c r="BGG34" s="195"/>
      <c r="BGH34" s="195"/>
      <c r="BGI34" s="315"/>
      <c r="BGJ34" s="195"/>
      <c r="BGK34" s="195"/>
      <c r="BGL34" s="195"/>
      <c r="BGM34" s="195"/>
      <c r="BGN34" s="195"/>
      <c r="BGO34" s="195"/>
      <c r="BGP34" s="195"/>
      <c r="BGQ34" s="195"/>
      <c r="BGR34" s="195"/>
      <c r="BGS34" s="195"/>
      <c r="BGT34" s="195"/>
      <c r="BGU34" s="195"/>
      <c r="BGV34" s="195"/>
      <c r="BGW34" s="315"/>
      <c r="BGX34" s="195"/>
      <c r="BGY34" s="195"/>
      <c r="BGZ34" s="195"/>
      <c r="BHA34" s="195"/>
      <c r="BHB34" s="195"/>
      <c r="BHC34" s="195"/>
      <c r="BHD34" s="195"/>
      <c r="BHE34" s="195"/>
      <c r="BHF34" s="195"/>
      <c r="BHG34" s="195"/>
      <c r="BHH34" s="195"/>
      <c r="BHI34" s="195"/>
      <c r="BHJ34" s="195"/>
      <c r="BHK34" s="315"/>
      <c r="BHL34" s="195"/>
      <c r="BHM34" s="195"/>
      <c r="BHN34" s="195"/>
      <c r="BHO34" s="195"/>
      <c r="BHP34" s="195"/>
      <c r="BHQ34" s="195"/>
      <c r="BHR34" s="195"/>
      <c r="BHS34" s="195"/>
      <c r="BHT34" s="195"/>
      <c r="BHU34" s="195"/>
      <c r="BHV34" s="195"/>
      <c r="BHW34" s="195"/>
      <c r="BHX34" s="195"/>
      <c r="BHY34" s="315"/>
      <c r="BHZ34" s="195"/>
      <c r="BIA34" s="195"/>
      <c r="BIB34" s="195"/>
      <c r="BIC34" s="195"/>
      <c r="BID34" s="195"/>
      <c r="BIE34" s="195"/>
      <c r="BIF34" s="195"/>
      <c r="BIG34" s="195"/>
      <c r="BIH34" s="195"/>
      <c r="BII34" s="195"/>
      <c r="BIJ34" s="195"/>
      <c r="BIK34" s="195"/>
      <c r="BIL34" s="195"/>
      <c r="BIM34" s="315"/>
      <c r="BIN34" s="195"/>
      <c r="BIO34" s="195"/>
      <c r="BIP34" s="195"/>
      <c r="BIQ34" s="195"/>
      <c r="BIR34" s="195"/>
      <c r="BIS34" s="195"/>
      <c r="BIT34" s="195"/>
      <c r="BIU34" s="195"/>
      <c r="BIV34" s="195"/>
      <c r="BIW34" s="195"/>
      <c r="BIX34" s="195"/>
      <c r="BIY34" s="195"/>
      <c r="BIZ34" s="195"/>
      <c r="BJA34" s="315"/>
      <c r="BJB34" s="195"/>
      <c r="BJC34" s="195"/>
      <c r="BJD34" s="195"/>
      <c r="BJE34" s="195"/>
      <c r="BJF34" s="195"/>
      <c r="BJG34" s="195"/>
      <c r="BJH34" s="195"/>
      <c r="BJI34" s="195"/>
      <c r="BJJ34" s="195"/>
      <c r="BJK34" s="195"/>
      <c r="BJL34" s="195"/>
      <c r="BJM34" s="195"/>
      <c r="BJN34" s="195"/>
      <c r="BJO34" s="315"/>
      <c r="BJP34" s="195"/>
      <c r="BJQ34" s="195"/>
      <c r="BJR34" s="195"/>
      <c r="BJS34" s="195"/>
      <c r="BJT34" s="195"/>
      <c r="BJU34" s="195"/>
      <c r="BJV34" s="195"/>
      <c r="BJW34" s="195"/>
      <c r="BJX34" s="195"/>
      <c r="BJY34" s="195"/>
      <c r="BJZ34" s="195"/>
      <c r="BKA34" s="195"/>
      <c r="BKB34" s="195"/>
      <c r="BKC34" s="315"/>
      <c r="BKD34" s="195"/>
      <c r="BKE34" s="195"/>
      <c r="BKF34" s="195"/>
      <c r="BKG34" s="195"/>
      <c r="BKH34" s="195"/>
      <c r="BKI34" s="195"/>
      <c r="BKJ34" s="195"/>
      <c r="BKK34" s="195"/>
      <c r="BKL34" s="195"/>
      <c r="BKM34" s="195"/>
      <c r="BKN34" s="195"/>
      <c r="BKO34" s="195"/>
      <c r="BKP34" s="195"/>
      <c r="BKQ34" s="315"/>
      <c r="BKR34" s="195"/>
      <c r="BKS34" s="195"/>
      <c r="BKT34" s="195"/>
      <c r="BKU34" s="195"/>
      <c r="BKV34" s="195"/>
      <c r="BKW34" s="195"/>
      <c r="BKX34" s="195"/>
      <c r="BKY34" s="195"/>
      <c r="BKZ34" s="195"/>
      <c r="BLA34" s="195"/>
      <c r="BLB34" s="195"/>
      <c r="BLC34" s="195"/>
      <c r="BLD34" s="195"/>
      <c r="BLE34" s="315"/>
      <c r="BLF34" s="195"/>
      <c r="BLG34" s="195"/>
      <c r="BLH34" s="195"/>
      <c r="BLI34" s="195"/>
      <c r="BLJ34" s="195"/>
      <c r="BLK34" s="195"/>
      <c r="BLL34" s="195"/>
      <c r="BLM34" s="195"/>
      <c r="BLN34" s="195"/>
      <c r="BLO34" s="195"/>
      <c r="BLP34" s="195"/>
      <c r="BLQ34" s="195"/>
      <c r="BLR34" s="195"/>
      <c r="BLS34" s="315"/>
      <c r="BLT34" s="195"/>
      <c r="BLU34" s="195"/>
      <c r="BLV34" s="195"/>
      <c r="BLW34" s="195"/>
      <c r="BLX34" s="195"/>
      <c r="BLY34" s="195"/>
      <c r="BLZ34" s="195"/>
      <c r="BMA34" s="195"/>
      <c r="BMB34" s="195"/>
      <c r="BMC34" s="195"/>
      <c r="BMD34" s="195"/>
      <c r="BME34" s="195"/>
      <c r="BMF34" s="195"/>
      <c r="BMG34" s="315"/>
      <c r="BMH34" s="195"/>
      <c r="BMI34" s="195"/>
      <c r="BMJ34" s="195"/>
      <c r="BMK34" s="195"/>
      <c r="BML34" s="195"/>
      <c r="BMM34" s="195"/>
      <c r="BMN34" s="195"/>
      <c r="BMO34" s="195"/>
      <c r="BMP34" s="195"/>
      <c r="BMQ34" s="195"/>
      <c r="BMR34" s="195"/>
      <c r="BMS34" s="195"/>
      <c r="BMT34" s="195"/>
      <c r="BMU34" s="315"/>
      <c r="BMV34" s="195"/>
      <c r="BMW34" s="195"/>
      <c r="BMX34" s="195"/>
      <c r="BMY34" s="195"/>
      <c r="BMZ34" s="195"/>
      <c r="BNA34" s="195"/>
      <c r="BNB34" s="195"/>
      <c r="BNC34" s="195"/>
      <c r="BND34" s="195"/>
      <c r="BNE34" s="195"/>
      <c r="BNF34" s="195"/>
      <c r="BNG34" s="195"/>
      <c r="BNH34" s="195"/>
      <c r="BNI34" s="315"/>
      <c r="BNJ34" s="195"/>
      <c r="BNK34" s="195"/>
      <c r="BNL34" s="195"/>
      <c r="BNM34" s="195"/>
      <c r="BNN34" s="195"/>
      <c r="BNO34" s="195"/>
      <c r="BNP34" s="195"/>
      <c r="BNQ34" s="195"/>
      <c r="BNR34" s="195"/>
      <c r="BNS34" s="195"/>
      <c r="BNT34" s="195"/>
      <c r="BNU34" s="195"/>
      <c r="BNV34" s="195"/>
      <c r="BNW34" s="315"/>
      <c r="BNX34" s="195"/>
      <c r="BNY34" s="195"/>
      <c r="BNZ34" s="195"/>
      <c r="BOA34" s="195"/>
      <c r="BOB34" s="195"/>
      <c r="BOC34" s="195"/>
      <c r="BOD34" s="195"/>
      <c r="BOE34" s="195"/>
      <c r="BOF34" s="195"/>
      <c r="BOG34" s="195"/>
      <c r="BOH34" s="195"/>
      <c r="BOI34" s="195"/>
      <c r="BOJ34" s="195"/>
      <c r="BOK34" s="315"/>
      <c r="BOL34" s="195"/>
      <c r="BOM34" s="195"/>
      <c r="BON34" s="195"/>
      <c r="BOO34" s="195"/>
      <c r="BOP34" s="195"/>
      <c r="BOQ34" s="195"/>
      <c r="BOR34" s="195"/>
      <c r="BOS34" s="195"/>
      <c r="BOT34" s="195"/>
      <c r="BOU34" s="195"/>
      <c r="BOV34" s="195"/>
      <c r="BOW34" s="195"/>
      <c r="BOX34" s="195"/>
      <c r="BOY34" s="315"/>
      <c r="BOZ34" s="195"/>
      <c r="BPA34" s="195"/>
      <c r="BPB34" s="195"/>
      <c r="BPC34" s="195"/>
      <c r="BPD34" s="195"/>
      <c r="BPE34" s="195"/>
      <c r="BPF34" s="195"/>
      <c r="BPG34" s="195"/>
      <c r="BPH34" s="195"/>
      <c r="BPI34" s="195"/>
      <c r="BPJ34" s="195"/>
      <c r="BPK34" s="195"/>
      <c r="BPL34" s="195"/>
      <c r="BPM34" s="315"/>
      <c r="BPN34" s="195"/>
      <c r="BPO34" s="195"/>
      <c r="BPP34" s="195"/>
      <c r="BPQ34" s="195"/>
      <c r="BPR34" s="195"/>
      <c r="BPS34" s="195"/>
      <c r="BPT34" s="195"/>
      <c r="BPU34" s="195"/>
      <c r="BPV34" s="195"/>
      <c r="BPW34" s="195"/>
      <c r="BPX34" s="195"/>
      <c r="BPY34" s="195"/>
      <c r="BPZ34" s="195"/>
      <c r="BQA34" s="315"/>
      <c r="BQB34" s="195"/>
      <c r="BQC34" s="195"/>
      <c r="BQD34" s="195"/>
      <c r="BQE34" s="195"/>
      <c r="BQF34" s="195"/>
      <c r="BQG34" s="195"/>
      <c r="BQH34" s="195"/>
      <c r="BQI34" s="195"/>
      <c r="BQJ34" s="195"/>
      <c r="BQK34" s="195"/>
      <c r="BQL34" s="195"/>
      <c r="BQM34" s="195"/>
      <c r="BQN34" s="195"/>
      <c r="BQO34" s="315"/>
      <c r="BQP34" s="195"/>
      <c r="BQQ34" s="195"/>
      <c r="BQR34" s="195"/>
      <c r="BQS34" s="195"/>
      <c r="BQT34" s="195"/>
      <c r="BQU34" s="195"/>
      <c r="BQV34" s="195"/>
      <c r="BQW34" s="195"/>
      <c r="BQX34" s="195"/>
      <c r="BQY34" s="195"/>
      <c r="BQZ34" s="195"/>
      <c r="BRA34" s="195"/>
      <c r="BRB34" s="195"/>
      <c r="BRC34" s="315"/>
      <c r="BRD34" s="195"/>
      <c r="BRE34" s="195"/>
      <c r="BRF34" s="195"/>
      <c r="BRG34" s="195"/>
      <c r="BRH34" s="195"/>
      <c r="BRI34" s="195"/>
      <c r="BRJ34" s="195"/>
      <c r="BRK34" s="195"/>
      <c r="BRL34" s="195"/>
      <c r="BRM34" s="195"/>
      <c r="BRN34" s="195"/>
      <c r="BRO34" s="195"/>
      <c r="BRP34" s="195"/>
      <c r="BRQ34" s="315"/>
      <c r="BRR34" s="195"/>
      <c r="BRS34" s="195"/>
      <c r="BRT34" s="195"/>
      <c r="BRU34" s="195"/>
      <c r="BRV34" s="195"/>
      <c r="BRW34" s="195"/>
      <c r="BRX34" s="195"/>
      <c r="BRY34" s="195"/>
      <c r="BRZ34" s="195"/>
      <c r="BSA34" s="195"/>
      <c r="BSB34" s="195"/>
      <c r="BSC34" s="195"/>
      <c r="BSD34" s="195"/>
      <c r="BSE34" s="315"/>
      <c r="BSF34" s="195"/>
      <c r="BSG34" s="195"/>
      <c r="BSH34" s="195"/>
      <c r="BSI34" s="195"/>
      <c r="BSJ34" s="195"/>
      <c r="BSK34" s="195"/>
      <c r="BSL34" s="195"/>
      <c r="BSM34" s="195"/>
      <c r="BSN34" s="195"/>
      <c r="BSO34" s="195"/>
      <c r="BSP34" s="195"/>
      <c r="BSQ34" s="195"/>
      <c r="BSR34" s="195"/>
      <c r="BSS34" s="315"/>
      <c r="BST34" s="195"/>
      <c r="BSU34" s="195"/>
      <c r="BSV34" s="195"/>
      <c r="BSW34" s="195"/>
      <c r="BSX34" s="195"/>
      <c r="BSY34" s="195"/>
      <c r="BSZ34" s="195"/>
      <c r="BTA34" s="195"/>
      <c r="BTB34" s="195"/>
      <c r="BTC34" s="195"/>
      <c r="BTD34" s="195"/>
      <c r="BTE34" s="195"/>
      <c r="BTF34" s="195"/>
      <c r="BTG34" s="315"/>
      <c r="BTH34" s="195"/>
      <c r="BTI34" s="195"/>
      <c r="BTJ34" s="195"/>
      <c r="BTK34" s="195"/>
      <c r="BTL34" s="195"/>
      <c r="BTM34" s="195"/>
      <c r="BTN34" s="195"/>
      <c r="BTO34" s="195"/>
      <c r="BTP34" s="195"/>
      <c r="BTQ34" s="195"/>
      <c r="BTR34" s="195"/>
      <c r="BTS34" s="195"/>
      <c r="BTT34" s="195"/>
      <c r="BTU34" s="315"/>
      <c r="BTV34" s="195"/>
      <c r="BTW34" s="195"/>
      <c r="BTX34" s="195"/>
      <c r="BTY34" s="195"/>
      <c r="BTZ34" s="195"/>
      <c r="BUA34" s="195"/>
      <c r="BUB34" s="195"/>
      <c r="BUC34" s="195"/>
      <c r="BUD34" s="195"/>
      <c r="BUE34" s="195"/>
      <c r="BUF34" s="195"/>
      <c r="BUG34" s="195"/>
      <c r="BUH34" s="195"/>
      <c r="BUI34" s="315"/>
      <c r="BUJ34" s="195"/>
      <c r="BUK34" s="195"/>
      <c r="BUL34" s="195"/>
      <c r="BUM34" s="195"/>
      <c r="BUN34" s="195"/>
      <c r="BUO34" s="195"/>
      <c r="BUP34" s="195"/>
      <c r="BUQ34" s="195"/>
      <c r="BUR34" s="195"/>
      <c r="BUS34" s="195"/>
      <c r="BUT34" s="195"/>
      <c r="BUU34" s="195"/>
      <c r="BUV34" s="195"/>
      <c r="BUW34" s="315"/>
      <c r="BUX34" s="195"/>
      <c r="BUY34" s="195"/>
      <c r="BUZ34" s="195"/>
      <c r="BVA34" s="195"/>
      <c r="BVB34" s="195"/>
      <c r="BVC34" s="195"/>
      <c r="BVD34" s="195"/>
      <c r="BVE34" s="195"/>
      <c r="BVF34" s="195"/>
      <c r="BVG34" s="195"/>
      <c r="BVH34" s="195"/>
      <c r="BVI34" s="195"/>
      <c r="BVJ34" s="195"/>
      <c r="BVK34" s="315"/>
      <c r="BVL34" s="195"/>
      <c r="BVM34" s="195"/>
      <c r="BVN34" s="195"/>
      <c r="BVO34" s="195"/>
      <c r="BVP34" s="195"/>
      <c r="BVQ34" s="195"/>
      <c r="BVR34" s="195"/>
      <c r="BVS34" s="195"/>
      <c r="BVT34" s="195"/>
      <c r="BVU34" s="195"/>
      <c r="BVV34" s="195"/>
      <c r="BVW34" s="195"/>
      <c r="BVX34" s="195"/>
      <c r="BVY34" s="315"/>
      <c r="BVZ34" s="195"/>
      <c r="BWA34" s="195"/>
      <c r="BWB34" s="195"/>
      <c r="BWC34" s="195"/>
      <c r="BWD34" s="195"/>
      <c r="BWE34" s="195"/>
      <c r="BWF34" s="195"/>
      <c r="BWG34" s="195"/>
      <c r="BWH34" s="195"/>
      <c r="BWI34" s="195"/>
      <c r="BWJ34" s="195"/>
      <c r="BWK34" s="195"/>
      <c r="BWL34" s="195"/>
      <c r="BWM34" s="315"/>
      <c r="BWN34" s="195"/>
      <c r="BWO34" s="195"/>
      <c r="BWP34" s="195"/>
      <c r="BWQ34" s="195"/>
      <c r="BWR34" s="195"/>
      <c r="BWS34" s="195"/>
      <c r="BWT34" s="195"/>
      <c r="BWU34" s="195"/>
      <c r="BWV34" s="195"/>
      <c r="BWW34" s="195"/>
      <c r="BWX34" s="195"/>
      <c r="BWY34" s="195"/>
      <c r="BWZ34" s="195"/>
      <c r="BXA34" s="315"/>
      <c r="BXB34" s="195"/>
      <c r="BXC34" s="195"/>
      <c r="BXD34" s="195"/>
      <c r="BXE34" s="195"/>
      <c r="BXF34" s="195"/>
      <c r="BXG34" s="195"/>
      <c r="BXH34" s="195"/>
      <c r="BXI34" s="195"/>
      <c r="BXJ34" s="195"/>
      <c r="BXK34" s="195"/>
      <c r="BXL34" s="195"/>
      <c r="BXM34" s="195"/>
      <c r="BXN34" s="195"/>
      <c r="BXO34" s="315"/>
      <c r="BXP34" s="195"/>
      <c r="BXQ34" s="195"/>
      <c r="BXR34" s="195"/>
      <c r="BXS34" s="195"/>
      <c r="BXT34" s="195"/>
      <c r="BXU34" s="195"/>
      <c r="BXV34" s="195"/>
      <c r="BXW34" s="195"/>
      <c r="BXX34" s="195"/>
      <c r="BXY34" s="195"/>
      <c r="BXZ34" s="195"/>
      <c r="BYA34" s="195"/>
      <c r="BYB34" s="195"/>
      <c r="BYC34" s="315"/>
      <c r="BYD34" s="195"/>
      <c r="BYE34" s="195"/>
      <c r="BYF34" s="195"/>
      <c r="BYG34" s="195"/>
      <c r="BYH34" s="195"/>
      <c r="BYI34" s="195"/>
      <c r="BYJ34" s="195"/>
      <c r="BYK34" s="195"/>
      <c r="BYL34" s="195"/>
      <c r="BYM34" s="195"/>
      <c r="BYN34" s="195"/>
      <c r="BYO34" s="195"/>
      <c r="BYP34" s="195"/>
      <c r="BYQ34" s="315"/>
      <c r="BYR34" s="195"/>
      <c r="BYS34" s="195"/>
      <c r="BYT34" s="195"/>
      <c r="BYU34" s="195"/>
      <c r="BYV34" s="195"/>
      <c r="BYW34" s="195"/>
      <c r="BYX34" s="195"/>
      <c r="BYY34" s="195"/>
      <c r="BYZ34" s="195"/>
      <c r="BZA34" s="195"/>
      <c r="BZB34" s="195"/>
      <c r="BZC34" s="195"/>
      <c r="BZD34" s="195"/>
      <c r="BZE34" s="315"/>
      <c r="BZF34" s="195"/>
      <c r="BZG34" s="195"/>
      <c r="BZH34" s="195"/>
      <c r="BZI34" s="195"/>
      <c r="BZJ34" s="195"/>
      <c r="BZK34" s="195"/>
      <c r="BZL34" s="195"/>
      <c r="BZM34" s="195"/>
      <c r="BZN34" s="195"/>
      <c r="BZO34" s="195"/>
      <c r="BZP34" s="195"/>
      <c r="BZQ34" s="195"/>
      <c r="BZR34" s="195"/>
      <c r="BZS34" s="315"/>
      <c r="BZT34" s="195"/>
      <c r="BZU34" s="195"/>
      <c r="BZV34" s="195"/>
      <c r="BZW34" s="195"/>
      <c r="BZX34" s="195"/>
      <c r="BZY34" s="195"/>
      <c r="BZZ34" s="195"/>
      <c r="CAA34" s="195"/>
      <c r="CAB34" s="195"/>
      <c r="CAC34" s="195"/>
      <c r="CAD34" s="195"/>
      <c r="CAE34" s="195"/>
      <c r="CAF34" s="195"/>
      <c r="CAG34" s="315"/>
      <c r="CAH34" s="195"/>
      <c r="CAI34" s="195"/>
      <c r="CAJ34" s="195"/>
      <c r="CAK34" s="195"/>
      <c r="CAL34" s="195"/>
      <c r="CAM34" s="195"/>
      <c r="CAN34" s="195"/>
      <c r="CAO34" s="195"/>
      <c r="CAP34" s="195"/>
      <c r="CAQ34" s="195"/>
      <c r="CAR34" s="195"/>
      <c r="CAS34" s="195"/>
      <c r="CAT34" s="195"/>
      <c r="CAU34" s="315"/>
      <c r="CAV34" s="195"/>
      <c r="CAW34" s="195"/>
      <c r="CAX34" s="195"/>
      <c r="CAY34" s="195"/>
      <c r="CAZ34" s="195"/>
      <c r="CBA34" s="195"/>
      <c r="CBB34" s="195"/>
      <c r="CBC34" s="195"/>
      <c r="CBD34" s="195"/>
      <c r="CBE34" s="195"/>
      <c r="CBF34" s="195"/>
      <c r="CBG34" s="195"/>
      <c r="CBH34" s="195"/>
      <c r="CBI34" s="315"/>
      <c r="CBJ34" s="195"/>
      <c r="CBK34" s="195"/>
      <c r="CBL34" s="195"/>
      <c r="CBM34" s="195"/>
      <c r="CBN34" s="195"/>
      <c r="CBO34" s="195"/>
      <c r="CBP34" s="195"/>
      <c r="CBQ34" s="195"/>
      <c r="CBR34" s="195"/>
      <c r="CBS34" s="195"/>
      <c r="CBT34" s="195"/>
      <c r="CBU34" s="195"/>
      <c r="CBV34" s="195"/>
      <c r="CBW34" s="315"/>
      <c r="CBX34" s="195"/>
      <c r="CBY34" s="195"/>
      <c r="CBZ34" s="195"/>
      <c r="CCA34" s="195"/>
      <c r="CCB34" s="195"/>
      <c r="CCC34" s="195"/>
      <c r="CCD34" s="195"/>
      <c r="CCE34" s="195"/>
      <c r="CCF34" s="195"/>
      <c r="CCG34" s="195"/>
      <c r="CCH34" s="195"/>
      <c r="CCI34" s="195"/>
      <c r="CCJ34" s="195"/>
      <c r="CCK34" s="315"/>
      <c r="CCL34" s="195"/>
      <c r="CCM34" s="195"/>
      <c r="CCN34" s="195"/>
      <c r="CCO34" s="195"/>
      <c r="CCP34" s="195"/>
      <c r="CCQ34" s="195"/>
      <c r="CCR34" s="195"/>
      <c r="CCS34" s="195"/>
      <c r="CCT34" s="195"/>
      <c r="CCU34" s="195"/>
      <c r="CCV34" s="195"/>
      <c r="CCW34" s="195"/>
      <c r="CCX34" s="195"/>
      <c r="CCY34" s="315"/>
      <c r="CCZ34" s="195"/>
      <c r="CDA34" s="195"/>
      <c r="CDB34" s="195"/>
      <c r="CDC34" s="195"/>
      <c r="CDD34" s="195"/>
      <c r="CDE34" s="195"/>
      <c r="CDF34" s="195"/>
      <c r="CDG34" s="195"/>
      <c r="CDH34" s="195"/>
      <c r="CDI34" s="195"/>
      <c r="CDJ34" s="195"/>
      <c r="CDK34" s="195"/>
      <c r="CDL34" s="195"/>
      <c r="CDM34" s="315"/>
      <c r="CDN34" s="195"/>
      <c r="CDO34" s="195"/>
      <c r="CDP34" s="195"/>
      <c r="CDQ34" s="195"/>
      <c r="CDR34" s="195"/>
      <c r="CDS34" s="195"/>
      <c r="CDT34" s="195"/>
      <c r="CDU34" s="195"/>
      <c r="CDV34" s="195"/>
      <c r="CDW34" s="195"/>
      <c r="CDX34" s="195"/>
      <c r="CDY34" s="195"/>
      <c r="CDZ34" s="195"/>
      <c r="CEA34" s="315"/>
      <c r="CEB34" s="195"/>
      <c r="CEC34" s="195"/>
      <c r="CED34" s="195"/>
      <c r="CEE34" s="195"/>
      <c r="CEF34" s="195"/>
      <c r="CEG34" s="195"/>
      <c r="CEH34" s="195"/>
      <c r="CEI34" s="195"/>
      <c r="CEJ34" s="195"/>
      <c r="CEK34" s="195"/>
      <c r="CEL34" s="195"/>
      <c r="CEM34" s="195"/>
      <c r="CEN34" s="195"/>
      <c r="CEO34" s="315"/>
      <c r="CEP34" s="195"/>
      <c r="CEQ34" s="195"/>
      <c r="CER34" s="195"/>
      <c r="CES34" s="195"/>
      <c r="CET34" s="195"/>
      <c r="CEU34" s="195"/>
      <c r="CEV34" s="195"/>
      <c r="CEW34" s="195"/>
      <c r="CEX34" s="195"/>
      <c r="CEY34" s="195"/>
      <c r="CEZ34" s="195"/>
      <c r="CFA34" s="195"/>
      <c r="CFB34" s="195"/>
      <c r="CFC34" s="315"/>
      <c r="CFD34" s="195"/>
      <c r="CFE34" s="195"/>
      <c r="CFF34" s="195"/>
      <c r="CFG34" s="195"/>
      <c r="CFH34" s="195"/>
      <c r="CFI34" s="195"/>
      <c r="CFJ34" s="195"/>
      <c r="CFK34" s="195"/>
      <c r="CFL34" s="195"/>
      <c r="CFM34" s="195"/>
      <c r="CFN34" s="195"/>
      <c r="CFO34" s="195"/>
      <c r="CFP34" s="195"/>
      <c r="CFQ34" s="315"/>
      <c r="CFR34" s="195"/>
      <c r="CFS34" s="195"/>
      <c r="CFT34" s="195"/>
      <c r="CFU34" s="195"/>
      <c r="CFV34" s="195"/>
      <c r="CFW34" s="195"/>
      <c r="CFX34" s="195"/>
      <c r="CFY34" s="195"/>
      <c r="CFZ34" s="195"/>
      <c r="CGA34" s="195"/>
      <c r="CGB34" s="195"/>
      <c r="CGC34" s="195"/>
      <c r="CGD34" s="195"/>
      <c r="CGE34" s="315"/>
      <c r="CGF34" s="195"/>
      <c r="CGG34" s="195"/>
      <c r="CGH34" s="195"/>
      <c r="CGI34" s="195"/>
      <c r="CGJ34" s="195"/>
      <c r="CGK34" s="195"/>
      <c r="CGL34" s="195"/>
      <c r="CGM34" s="195"/>
      <c r="CGN34" s="195"/>
      <c r="CGO34" s="195"/>
      <c r="CGP34" s="195"/>
      <c r="CGQ34" s="195"/>
      <c r="CGR34" s="195"/>
      <c r="CGS34" s="315"/>
      <c r="CGT34" s="195"/>
      <c r="CGU34" s="195"/>
      <c r="CGV34" s="195"/>
      <c r="CGW34" s="195"/>
      <c r="CGX34" s="195"/>
      <c r="CGY34" s="195"/>
      <c r="CGZ34" s="195"/>
      <c r="CHA34" s="195"/>
      <c r="CHB34" s="195"/>
      <c r="CHC34" s="195"/>
      <c r="CHD34" s="195"/>
      <c r="CHE34" s="195"/>
      <c r="CHF34" s="195"/>
      <c r="CHG34" s="315"/>
      <c r="CHH34" s="195"/>
      <c r="CHI34" s="195"/>
      <c r="CHJ34" s="195"/>
      <c r="CHK34" s="195"/>
      <c r="CHL34" s="195"/>
      <c r="CHM34" s="195"/>
      <c r="CHN34" s="195"/>
      <c r="CHO34" s="195"/>
      <c r="CHP34" s="195"/>
      <c r="CHQ34" s="195"/>
      <c r="CHR34" s="195"/>
      <c r="CHS34" s="195"/>
      <c r="CHT34" s="195"/>
      <c r="CHU34" s="315"/>
      <c r="CHV34" s="195"/>
      <c r="CHW34" s="195"/>
      <c r="CHX34" s="195"/>
      <c r="CHY34" s="195"/>
      <c r="CHZ34" s="195"/>
      <c r="CIA34" s="195"/>
      <c r="CIB34" s="195"/>
      <c r="CIC34" s="195"/>
      <c r="CID34" s="195"/>
      <c r="CIE34" s="195"/>
      <c r="CIF34" s="195"/>
      <c r="CIG34" s="195"/>
      <c r="CIH34" s="195"/>
      <c r="CII34" s="315"/>
      <c r="CIJ34" s="195"/>
      <c r="CIK34" s="195"/>
      <c r="CIL34" s="195"/>
      <c r="CIM34" s="195"/>
      <c r="CIN34" s="195"/>
      <c r="CIO34" s="195"/>
      <c r="CIP34" s="195"/>
      <c r="CIQ34" s="195"/>
      <c r="CIR34" s="195"/>
      <c r="CIS34" s="195"/>
      <c r="CIT34" s="195"/>
      <c r="CIU34" s="195"/>
      <c r="CIV34" s="195"/>
      <c r="CIW34" s="315"/>
      <c r="CIX34" s="195"/>
      <c r="CIY34" s="195"/>
      <c r="CIZ34" s="195"/>
      <c r="CJA34" s="195"/>
      <c r="CJB34" s="195"/>
      <c r="CJC34" s="195"/>
      <c r="CJD34" s="195"/>
      <c r="CJE34" s="195"/>
      <c r="CJF34" s="195"/>
      <c r="CJG34" s="195"/>
      <c r="CJH34" s="195"/>
      <c r="CJI34" s="195"/>
      <c r="CJJ34" s="195"/>
      <c r="CJK34" s="315"/>
      <c r="CJL34" s="195"/>
      <c r="CJM34" s="195"/>
      <c r="CJN34" s="195"/>
      <c r="CJO34" s="195"/>
      <c r="CJP34" s="195"/>
      <c r="CJQ34" s="195"/>
      <c r="CJR34" s="195"/>
      <c r="CJS34" s="195"/>
      <c r="CJT34" s="195"/>
      <c r="CJU34" s="195"/>
      <c r="CJV34" s="195"/>
      <c r="CJW34" s="195"/>
      <c r="CJX34" s="195"/>
      <c r="CJY34" s="315"/>
      <c r="CJZ34" s="195"/>
      <c r="CKA34" s="195"/>
      <c r="CKB34" s="195"/>
      <c r="CKC34" s="195"/>
      <c r="CKD34" s="195"/>
      <c r="CKE34" s="195"/>
      <c r="CKF34" s="195"/>
      <c r="CKG34" s="195"/>
      <c r="CKH34" s="195"/>
      <c r="CKI34" s="195"/>
      <c r="CKJ34" s="195"/>
      <c r="CKK34" s="195"/>
      <c r="CKL34" s="195"/>
      <c r="CKM34" s="315"/>
      <c r="CKN34" s="195"/>
      <c r="CKO34" s="195"/>
      <c r="CKP34" s="195"/>
      <c r="CKQ34" s="195"/>
      <c r="CKR34" s="195"/>
      <c r="CKS34" s="195"/>
      <c r="CKT34" s="195"/>
      <c r="CKU34" s="195"/>
      <c r="CKV34" s="195"/>
      <c r="CKW34" s="195"/>
      <c r="CKX34" s="195"/>
      <c r="CKY34" s="195"/>
      <c r="CKZ34" s="195"/>
      <c r="CLA34" s="315"/>
      <c r="CLB34" s="195"/>
      <c r="CLC34" s="195"/>
      <c r="CLD34" s="195"/>
      <c r="CLE34" s="195"/>
      <c r="CLF34" s="195"/>
      <c r="CLG34" s="195"/>
      <c r="CLH34" s="195"/>
      <c r="CLI34" s="195"/>
      <c r="CLJ34" s="195"/>
      <c r="CLK34" s="195"/>
      <c r="CLL34" s="195"/>
      <c r="CLM34" s="195"/>
      <c r="CLN34" s="195"/>
      <c r="CLO34" s="315"/>
      <c r="CLP34" s="195"/>
      <c r="CLQ34" s="195"/>
      <c r="CLR34" s="195"/>
      <c r="CLS34" s="195"/>
      <c r="CLT34" s="195"/>
      <c r="CLU34" s="195"/>
      <c r="CLV34" s="195"/>
      <c r="CLW34" s="195"/>
      <c r="CLX34" s="195"/>
      <c r="CLY34" s="195"/>
      <c r="CLZ34" s="195"/>
      <c r="CMA34" s="195"/>
      <c r="CMB34" s="195"/>
      <c r="CMC34" s="315"/>
      <c r="CMD34" s="195"/>
      <c r="CME34" s="195"/>
      <c r="CMF34" s="195"/>
      <c r="CMG34" s="195"/>
      <c r="CMH34" s="195"/>
      <c r="CMI34" s="195"/>
      <c r="CMJ34" s="195"/>
      <c r="CMK34" s="195"/>
      <c r="CML34" s="195"/>
      <c r="CMM34" s="195"/>
      <c r="CMN34" s="195"/>
      <c r="CMO34" s="195"/>
      <c r="CMP34" s="195"/>
      <c r="CMQ34" s="315"/>
      <c r="CMR34" s="195"/>
      <c r="CMS34" s="195"/>
      <c r="CMT34" s="195"/>
      <c r="CMU34" s="195"/>
      <c r="CMV34" s="195"/>
      <c r="CMW34" s="195"/>
      <c r="CMX34" s="195"/>
      <c r="CMY34" s="195"/>
      <c r="CMZ34" s="195"/>
      <c r="CNA34" s="195"/>
      <c r="CNB34" s="195"/>
      <c r="CNC34" s="195"/>
      <c r="CND34" s="195"/>
      <c r="CNE34" s="315"/>
      <c r="CNF34" s="195"/>
      <c r="CNG34" s="195"/>
      <c r="CNH34" s="195"/>
      <c r="CNI34" s="195"/>
      <c r="CNJ34" s="195"/>
      <c r="CNK34" s="195"/>
      <c r="CNL34" s="195"/>
      <c r="CNM34" s="195"/>
      <c r="CNN34" s="195"/>
      <c r="CNO34" s="195"/>
      <c r="CNP34" s="195"/>
      <c r="CNQ34" s="195"/>
      <c r="CNR34" s="195"/>
      <c r="CNS34" s="315"/>
      <c r="CNT34" s="195"/>
      <c r="CNU34" s="195"/>
      <c r="CNV34" s="195"/>
      <c r="CNW34" s="195"/>
      <c r="CNX34" s="195"/>
      <c r="CNY34" s="195"/>
      <c r="CNZ34" s="195"/>
      <c r="COA34" s="195"/>
      <c r="COB34" s="195"/>
      <c r="COC34" s="195"/>
      <c r="COD34" s="195"/>
      <c r="COE34" s="195"/>
      <c r="COF34" s="195"/>
      <c r="COG34" s="315"/>
      <c r="COH34" s="195"/>
      <c r="COI34" s="195"/>
      <c r="COJ34" s="195"/>
      <c r="COK34" s="195"/>
      <c r="COL34" s="195"/>
      <c r="COM34" s="195"/>
      <c r="CON34" s="195"/>
      <c r="COO34" s="195"/>
      <c r="COP34" s="195"/>
      <c r="COQ34" s="195"/>
      <c r="COR34" s="195"/>
      <c r="COS34" s="195"/>
      <c r="COT34" s="195"/>
      <c r="COU34" s="315"/>
      <c r="COV34" s="195"/>
      <c r="COW34" s="195"/>
      <c r="COX34" s="195"/>
      <c r="COY34" s="195"/>
      <c r="COZ34" s="195"/>
      <c r="CPA34" s="195"/>
      <c r="CPB34" s="195"/>
      <c r="CPC34" s="195"/>
      <c r="CPD34" s="195"/>
      <c r="CPE34" s="195"/>
      <c r="CPF34" s="195"/>
      <c r="CPG34" s="195"/>
      <c r="CPH34" s="195"/>
      <c r="CPI34" s="315"/>
      <c r="CPJ34" s="195"/>
      <c r="CPK34" s="195"/>
      <c r="CPL34" s="195"/>
      <c r="CPM34" s="195"/>
      <c r="CPN34" s="195"/>
      <c r="CPO34" s="195"/>
      <c r="CPP34" s="195"/>
      <c r="CPQ34" s="195"/>
      <c r="CPR34" s="195"/>
      <c r="CPS34" s="195"/>
      <c r="CPT34" s="195"/>
      <c r="CPU34" s="195"/>
      <c r="CPV34" s="195"/>
      <c r="CPW34" s="315"/>
      <c r="CPX34" s="195"/>
      <c r="CPY34" s="195"/>
      <c r="CPZ34" s="195"/>
      <c r="CQA34" s="195"/>
      <c r="CQB34" s="195"/>
      <c r="CQC34" s="195"/>
      <c r="CQD34" s="195"/>
      <c r="CQE34" s="195"/>
      <c r="CQF34" s="195"/>
      <c r="CQG34" s="195"/>
      <c r="CQH34" s="195"/>
      <c r="CQI34" s="195"/>
      <c r="CQJ34" s="195"/>
      <c r="CQK34" s="315"/>
      <c r="CQL34" s="195"/>
      <c r="CQM34" s="195"/>
      <c r="CQN34" s="195"/>
      <c r="CQO34" s="195"/>
      <c r="CQP34" s="195"/>
      <c r="CQQ34" s="195"/>
      <c r="CQR34" s="195"/>
      <c r="CQS34" s="195"/>
      <c r="CQT34" s="195"/>
      <c r="CQU34" s="195"/>
      <c r="CQV34" s="195"/>
      <c r="CQW34" s="195"/>
      <c r="CQX34" s="195"/>
      <c r="CQY34" s="315"/>
      <c r="CQZ34" s="195"/>
      <c r="CRA34" s="195"/>
      <c r="CRB34" s="195"/>
      <c r="CRC34" s="195"/>
      <c r="CRD34" s="195"/>
      <c r="CRE34" s="195"/>
      <c r="CRF34" s="195"/>
      <c r="CRG34" s="195"/>
      <c r="CRH34" s="195"/>
      <c r="CRI34" s="195"/>
      <c r="CRJ34" s="195"/>
      <c r="CRK34" s="195"/>
      <c r="CRL34" s="195"/>
      <c r="CRM34" s="315"/>
      <c r="CRN34" s="195"/>
      <c r="CRO34" s="195"/>
      <c r="CRP34" s="195"/>
      <c r="CRQ34" s="195"/>
      <c r="CRR34" s="195"/>
      <c r="CRS34" s="195"/>
      <c r="CRT34" s="195"/>
      <c r="CRU34" s="195"/>
      <c r="CRV34" s="195"/>
      <c r="CRW34" s="195"/>
      <c r="CRX34" s="195"/>
      <c r="CRY34" s="195"/>
      <c r="CRZ34" s="195"/>
      <c r="CSA34" s="315"/>
      <c r="CSB34" s="195"/>
      <c r="CSC34" s="195"/>
      <c r="CSD34" s="195"/>
      <c r="CSE34" s="195"/>
      <c r="CSF34" s="195"/>
      <c r="CSG34" s="195"/>
      <c r="CSH34" s="195"/>
      <c r="CSI34" s="195"/>
      <c r="CSJ34" s="195"/>
      <c r="CSK34" s="195"/>
      <c r="CSL34" s="195"/>
      <c r="CSM34" s="195"/>
      <c r="CSN34" s="195"/>
      <c r="CSO34" s="315"/>
      <c r="CSP34" s="195"/>
      <c r="CSQ34" s="195"/>
      <c r="CSR34" s="195"/>
      <c r="CSS34" s="195"/>
      <c r="CST34" s="195"/>
      <c r="CSU34" s="195"/>
      <c r="CSV34" s="195"/>
      <c r="CSW34" s="195"/>
      <c r="CSX34" s="195"/>
      <c r="CSY34" s="195"/>
      <c r="CSZ34" s="195"/>
      <c r="CTA34" s="195"/>
      <c r="CTB34" s="195"/>
      <c r="CTC34" s="315"/>
      <c r="CTD34" s="195"/>
      <c r="CTE34" s="195"/>
      <c r="CTF34" s="195"/>
      <c r="CTG34" s="195"/>
      <c r="CTH34" s="195"/>
      <c r="CTI34" s="195"/>
      <c r="CTJ34" s="195"/>
      <c r="CTK34" s="195"/>
      <c r="CTL34" s="195"/>
      <c r="CTM34" s="195"/>
      <c r="CTN34" s="195"/>
      <c r="CTO34" s="195"/>
      <c r="CTP34" s="195"/>
      <c r="CTQ34" s="315"/>
      <c r="CTR34" s="195"/>
      <c r="CTS34" s="195"/>
      <c r="CTT34" s="195"/>
      <c r="CTU34" s="195"/>
      <c r="CTV34" s="195"/>
      <c r="CTW34" s="195"/>
      <c r="CTX34" s="195"/>
      <c r="CTY34" s="195"/>
      <c r="CTZ34" s="195"/>
      <c r="CUA34" s="195"/>
      <c r="CUB34" s="195"/>
      <c r="CUC34" s="195"/>
      <c r="CUD34" s="195"/>
      <c r="CUE34" s="315"/>
      <c r="CUF34" s="195"/>
      <c r="CUG34" s="195"/>
      <c r="CUH34" s="195"/>
      <c r="CUI34" s="195"/>
      <c r="CUJ34" s="195"/>
      <c r="CUK34" s="195"/>
      <c r="CUL34" s="195"/>
      <c r="CUM34" s="195"/>
      <c r="CUN34" s="195"/>
      <c r="CUO34" s="195"/>
      <c r="CUP34" s="195"/>
      <c r="CUQ34" s="195"/>
      <c r="CUR34" s="195"/>
      <c r="CUS34" s="315"/>
      <c r="CUT34" s="195"/>
      <c r="CUU34" s="195"/>
      <c r="CUV34" s="195"/>
      <c r="CUW34" s="195"/>
      <c r="CUX34" s="195"/>
      <c r="CUY34" s="195"/>
      <c r="CUZ34" s="195"/>
      <c r="CVA34" s="195"/>
      <c r="CVB34" s="195"/>
      <c r="CVC34" s="195"/>
      <c r="CVD34" s="195"/>
      <c r="CVE34" s="195"/>
      <c r="CVF34" s="195"/>
      <c r="CVG34" s="315"/>
      <c r="CVH34" s="195"/>
      <c r="CVI34" s="195"/>
      <c r="CVJ34" s="195"/>
      <c r="CVK34" s="195"/>
      <c r="CVL34" s="195"/>
      <c r="CVM34" s="195"/>
      <c r="CVN34" s="195"/>
      <c r="CVO34" s="195"/>
      <c r="CVP34" s="195"/>
      <c r="CVQ34" s="195"/>
      <c r="CVR34" s="195"/>
      <c r="CVS34" s="195"/>
      <c r="CVT34" s="195"/>
      <c r="CVU34" s="315"/>
      <c r="CVV34" s="195"/>
      <c r="CVW34" s="195"/>
      <c r="CVX34" s="195"/>
      <c r="CVY34" s="195"/>
      <c r="CVZ34" s="195"/>
      <c r="CWA34" s="195"/>
      <c r="CWB34" s="195"/>
      <c r="CWC34" s="195"/>
      <c r="CWD34" s="195"/>
      <c r="CWE34" s="195"/>
      <c r="CWF34" s="195"/>
      <c r="CWG34" s="195"/>
      <c r="CWH34" s="195"/>
      <c r="CWI34" s="315"/>
      <c r="CWJ34" s="195"/>
      <c r="CWK34" s="195"/>
      <c r="CWL34" s="195"/>
      <c r="CWM34" s="195"/>
      <c r="CWN34" s="195"/>
      <c r="CWO34" s="195"/>
      <c r="CWP34" s="195"/>
      <c r="CWQ34" s="195"/>
      <c r="CWR34" s="195"/>
      <c r="CWS34" s="195"/>
      <c r="CWT34" s="195"/>
      <c r="CWU34" s="195"/>
      <c r="CWV34" s="195"/>
      <c r="CWW34" s="315"/>
      <c r="CWX34" s="195"/>
      <c r="CWY34" s="195"/>
      <c r="CWZ34" s="195"/>
      <c r="CXA34" s="195"/>
      <c r="CXB34" s="195"/>
      <c r="CXC34" s="195"/>
      <c r="CXD34" s="195"/>
      <c r="CXE34" s="195"/>
      <c r="CXF34" s="195"/>
      <c r="CXG34" s="195"/>
      <c r="CXH34" s="195"/>
      <c r="CXI34" s="195"/>
      <c r="CXJ34" s="195"/>
      <c r="CXK34" s="315"/>
      <c r="CXL34" s="195"/>
      <c r="CXM34" s="195"/>
      <c r="CXN34" s="195"/>
      <c r="CXO34" s="195"/>
      <c r="CXP34" s="195"/>
      <c r="CXQ34" s="195"/>
      <c r="CXR34" s="195"/>
      <c r="CXS34" s="195"/>
      <c r="CXT34" s="195"/>
      <c r="CXU34" s="195"/>
      <c r="CXV34" s="195"/>
      <c r="CXW34" s="195"/>
      <c r="CXX34" s="195"/>
      <c r="CXY34" s="315"/>
      <c r="CXZ34" s="195"/>
      <c r="CYA34" s="195"/>
      <c r="CYB34" s="195"/>
      <c r="CYC34" s="195"/>
      <c r="CYD34" s="195"/>
      <c r="CYE34" s="195"/>
      <c r="CYF34" s="195"/>
      <c r="CYG34" s="195"/>
      <c r="CYH34" s="195"/>
      <c r="CYI34" s="195"/>
      <c r="CYJ34" s="195"/>
      <c r="CYK34" s="195"/>
      <c r="CYL34" s="195"/>
      <c r="CYM34" s="315"/>
      <c r="CYN34" s="195"/>
      <c r="CYO34" s="195"/>
      <c r="CYP34" s="195"/>
      <c r="CYQ34" s="195"/>
      <c r="CYR34" s="195"/>
      <c r="CYS34" s="195"/>
      <c r="CYT34" s="195"/>
      <c r="CYU34" s="195"/>
      <c r="CYV34" s="195"/>
      <c r="CYW34" s="195"/>
      <c r="CYX34" s="195"/>
      <c r="CYY34" s="195"/>
      <c r="CYZ34" s="195"/>
      <c r="CZA34" s="315"/>
      <c r="CZB34" s="195"/>
      <c r="CZC34" s="195"/>
      <c r="CZD34" s="195"/>
      <c r="CZE34" s="195"/>
      <c r="CZF34" s="195"/>
      <c r="CZG34" s="195"/>
      <c r="CZH34" s="195"/>
      <c r="CZI34" s="195"/>
      <c r="CZJ34" s="195"/>
      <c r="CZK34" s="195"/>
      <c r="CZL34" s="195"/>
      <c r="CZM34" s="195"/>
      <c r="CZN34" s="195"/>
      <c r="CZO34" s="315"/>
      <c r="CZP34" s="195"/>
      <c r="CZQ34" s="195"/>
      <c r="CZR34" s="195"/>
      <c r="CZS34" s="195"/>
      <c r="CZT34" s="195"/>
      <c r="CZU34" s="195"/>
      <c r="CZV34" s="195"/>
      <c r="CZW34" s="195"/>
      <c r="CZX34" s="195"/>
      <c r="CZY34" s="195"/>
      <c r="CZZ34" s="195"/>
      <c r="DAA34" s="195"/>
      <c r="DAB34" s="195"/>
      <c r="DAC34" s="315"/>
      <c r="DAD34" s="195"/>
      <c r="DAE34" s="195"/>
      <c r="DAF34" s="195"/>
      <c r="DAG34" s="195"/>
      <c r="DAH34" s="195"/>
      <c r="DAI34" s="195"/>
      <c r="DAJ34" s="195"/>
      <c r="DAK34" s="195"/>
      <c r="DAL34" s="195"/>
      <c r="DAM34" s="195"/>
      <c r="DAN34" s="195"/>
      <c r="DAO34" s="195"/>
      <c r="DAP34" s="195"/>
      <c r="DAQ34" s="315"/>
      <c r="DAR34" s="195"/>
      <c r="DAS34" s="195"/>
      <c r="DAT34" s="195"/>
      <c r="DAU34" s="195"/>
      <c r="DAV34" s="195"/>
      <c r="DAW34" s="195"/>
      <c r="DAX34" s="195"/>
      <c r="DAY34" s="195"/>
      <c r="DAZ34" s="195"/>
      <c r="DBA34" s="195"/>
      <c r="DBB34" s="195"/>
      <c r="DBC34" s="195"/>
      <c r="DBD34" s="195"/>
      <c r="DBE34" s="315"/>
      <c r="DBF34" s="195"/>
      <c r="DBG34" s="195"/>
      <c r="DBH34" s="195"/>
      <c r="DBI34" s="195"/>
      <c r="DBJ34" s="195"/>
      <c r="DBK34" s="195"/>
      <c r="DBL34" s="195"/>
      <c r="DBM34" s="195"/>
      <c r="DBN34" s="195"/>
      <c r="DBO34" s="195"/>
      <c r="DBP34" s="195"/>
      <c r="DBQ34" s="195"/>
      <c r="DBR34" s="195"/>
      <c r="DBS34" s="315"/>
      <c r="DBT34" s="195"/>
      <c r="DBU34" s="195"/>
      <c r="DBV34" s="195"/>
      <c r="DBW34" s="195"/>
      <c r="DBX34" s="195"/>
      <c r="DBY34" s="195"/>
      <c r="DBZ34" s="195"/>
      <c r="DCA34" s="195"/>
      <c r="DCB34" s="195"/>
      <c r="DCC34" s="195"/>
      <c r="DCD34" s="195"/>
      <c r="DCE34" s="195"/>
      <c r="DCF34" s="195"/>
      <c r="DCG34" s="315"/>
      <c r="DCH34" s="195"/>
      <c r="DCI34" s="195"/>
      <c r="DCJ34" s="195"/>
      <c r="DCK34" s="195"/>
      <c r="DCL34" s="195"/>
      <c r="DCM34" s="195"/>
      <c r="DCN34" s="195"/>
      <c r="DCO34" s="195"/>
      <c r="DCP34" s="195"/>
      <c r="DCQ34" s="195"/>
      <c r="DCR34" s="195"/>
      <c r="DCS34" s="195"/>
      <c r="DCT34" s="195"/>
      <c r="DCU34" s="315"/>
      <c r="DCV34" s="195"/>
      <c r="DCW34" s="195"/>
      <c r="DCX34" s="195"/>
      <c r="DCY34" s="195"/>
      <c r="DCZ34" s="195"/>
      <c r="DDA34" s="195"/>
      <c r="DDB34" s="195"/>
      <c r="DDC34" s="195"/>
      <c r="DDD34" s="195"/>
      <c r="DDE34" s="195"/>
      <c r="DDF34" s="195"/>
      <c r="DDG34" s="195"/>
      <c r="DDH34" s="195"/>
      <c r="DDI34" s="315"/>
      <c r="DDJ34" s="195"/>
      <c r="DDK34" s="195"/>
      <c r="DDL34" s="195"/>
      <c r="DDM34" s="195"/>
      <c r="DDN34" s="195"/>
      <c r="DDO34" s="195"/>
      <c r="DDP34" s="195"/>
      <c r="DDQ34" s="195"/>
      <c r="DDR34" s="195"/>
      <c r="DDS34" s="195"/>
      <c r="DDT34" s="195"/>
      <c r="DDU34" s="195"/>
      <c r="DDV34" s="195"/>
      <c r="DDW34" s="315"/>
      <c r="DDX34" s="195"/>
      <c r="DDY34" s="195"/>
      <c r="DDZ34" s="195"/>
      <c r="DEA34" s="195"/>
      <c r="DEB34" s="195"/>
      <c r="DEC34" s="195"/>
      <c r="DED34" s="195"/>
      <c r="DEE34" s="195"/>
      <c r="DEF34" s="195"/>
      <c r="DEG34" s="195"/>
      <c r="DEH34" s="195"/>
      <c r="DEI34" s="195"/>
      <c r="DEJ34" s="195"/>
      <c r="DEK34" s="315"/>
      <c r="DEL34" s="195"/>
      <c r="DEM34" s="195"/>
      <c r="DEN34" s="195"/>
      <c r="DEO34" s="195"/>
      <c r="DEP34" s="195"/>
      <c r="DEQ34" s="195"/>
      <c r="DER34" s="195"/>
      <c r="DES34" s="195"/>
      <c r="DET34" s="195"/>
      <c r="DEU34" s="195"/>
      <c r="DEV34" s="195"/>
      <c r="DEW34" s="195"/>
      <c r="DEX34" s="195"/>
      <c r="DEY34" s="315"/>
      <c r="DEZ34" s="195"/>
      <c r="DFA34" s="195"/>
      <c r="DFB34" s="195"/>
      <c r="DFC34" s="195"/>
      <c r="DFD34" s="195"/>
      <c r="DFE34" s="195"/>
      <c r="DFF34" s="195"/>
      <c r="DFG34" s="195"/>
      <c r="DFH34" s="195"/>
      <c r="DFI34" s="195"/>
      <c r="DFJ34" s="195"/>
      <c r="DFK34" s="195"/>
      <c r="DFL34" s="195"/>
      <c r="DFM34" s="315"/>
      <c r="DFN34" s="195"/>
      <c r="DFO34" s="195"/>
      <c r="DFP34" s="195"/>
      <c r="DFQ34" s="195"/>
      <c r="DFR34" s="195"/>
      <c r="DFS34" s="195"/>
      <c r="DFT34" s="195"/>
      <c r="DFU34" s="195"/>
      <c r="DFV34" s="195"/>
      <c r="DFW34" s="195"/>
      <c r="DFX34" s="195"/>
      <c r="DFY34" s="195"/>
      <c r="DFZ34" s="195"/>
      <c r="DGA34" s="315"/>
      <c r="DGB34" s="195"/>
      <c r="DGC34" s="195"/>
      <c r="DGD34" s="195"/>
      <c r="DGE34" s="195"/>
      <c r="DGF34" s="195"/>
      <c r="DGG34" s="195"/>
      <c r="DGH34" s="195"/>
      <c r="DGI34" s="195"/>
      <c r="DGJ34" s="195"/>
      <c r="DGK34" s="195"/>
      <c r="DGL34" s="195"/>
      <c r="DGM34" s="195"/>
      <c r="DGN34" s="195"/>
      <c r="DGO34" s="315"/>
      <c r="DGP34" s="195"/>
      <c r="DGQ34" s="195"/>
      <c r="DGR34" s="195"/>
      <c r="DGS34" s="195"/>
      <c r="DGT34" s="195"/>
      <c r="DGU34" s="195"/>
      <c r="DGV34" s="195"/>
      <c r="DGW34" s="195"/>
      <c r="DGX34" s="195"/>
      <c r="DGY34" s="195"/>
      <c r="DGZ34" s="195"/>
      <c r="DHA34" s="195"/>
      <c r="DHB34" s="195"/>
      <c r="DHC34" s="315"/>
      <c r="DHD34" s="195"/>
      <c r="DHE34" s="195"/>
      <c r="DHF34" s="195"/>
      <c r="DHG34" s="195"/>
      <c r="DHH34" s="195"/>
      <c r="DHI34" s="195"/>
      <c r="DHJ34" s="195"/>
      <c r="DHK34" s="195"/>
      <c r="DHL34" s="195"/>
      <c r="DHM34" s="195"/>
      <c r="DHN34" s="195"/>
      <c r="DHO34" s="195"/>
      <c r="DHP34" s="195"/>
      <c r="DHQ34" s="315"/>
      <c r="DHR34" s="195"/>
      <c r="DHS34" s="195"/>
      <c r="DHT34" s="195"/>
      <c r="DHU34" s="195"/>
      <c r="DHV34" s="195"/>
      <c r="DHW34" s="195"/>
      <c r="DHX34" s="195"/>
      <c r="DHY34" s="195"/>
      <c r="DHZ34" s="195"/>
      <c r="DIA34" s="195"/>
      <c r="DIB34" s="195"/>
      <c r="DIC34" s="195"/>
      <c r="DID34" s="195"/>
      <c r="DIE34" s="315"/>
      <c r="DIF34" s="195"/>
      <c r="DIG34" s="195"/>
      <c r="DIH34" s="195"/>
      <c r="DII34" s="195"/>
      <c r="DIJ34" s="195"/>
      <c r="DIK34" s="195"/>
      <c r="DIL34" s="195"/>
      <c r="DIM34" s="195"/>
      <c r="DIN34" s="195"/>
      <c r="DIO34" s="195"/>
      <c r="DIP34" s="195"/>
      <c r="DIQ34" s="195"/>
      <c r="DIR34" s="195"/>
      <c r="DIS34" s="315"/>
      <c r="DIT34" s="195"/>
      <c r="DIU34" s="195"/>
      <c r="DIV34" s="195"/>
      <c r="DIW34" s="195"/>
      <c r="DIX34" s="195"/>
      <c r="DIY34" s="195"/>
      <c r="DIZ34" s="195"/>
      <c r="DJA34" s="195"/>
      <c r="DJB34" s="195"/>
      <c r="DJC34" s="195"/>
      <c r="DJD34" s="195"/>
      <c r="DJE34" s="195"/>
      <c r="DJF34" s="195"/>
      <c r="DJG34" s="315"/>
      <c r="DJH34" s="195"/>
      <c r="DJI34" s="195"/>
      <c r="DJJ34" s="195"/>
      <c r="DJK34" s="195"/>
      <c r="DJL34" s="195"/>
      <c r="DJM34" s="195"/>
      <c r="DJN34" s="195"/>
      <c r="DJO34" s="195"/>
      <c r="DJP34" s="195"/>
      <c r="DJQ34" s="195"/>
      <c r="DJR34" s="195"/>
      <c r="DJS34" s="195"/>
      <c r="DJT34" s="195"/>
      <c r="DJU34" s="315"/>
      <c r="DJV34" s="195"/>
      <c r="DJW34" s="195"/>
      <c r="DJX34" s="195"/>
      <c r="DJY34" s="195"/>
      <c r="DJZ34" s="195"/>
      <c r="DKA34" s="195"/>
      <c r="DKB34" s="195"/>
      <c r="DKC34" s="195"/>
      <c r="DKD34" s="195"/>
      <c r="DKE34" s="195"/>
      <c r="DKF34" s="195"/>
      <c r="DKG34" s="195"/>
      <c r="DKH34" s="195"/>
      <c r="DKI34" s="315"/>
      <c r="DKJ34" s="195"/>
      <c r="DKK34" s="195"/>
      <c r="DKL34" s="195"/>
      <c r="DKM34" s="195"/>
      <c r="DKN34" s="195"/>
      <c r="DKO34" s="195"/>
      <c r="DKP34" s="195"/>
      <c r="DKQ34" s="195"/>
      <c r="DKR34" s="195"/>
      <c r="DKS34" s="195"/>
      <c r="DKT34" s="195"/>
      <c r="DKU34" s="195"/>
      <c r="DKV34" s="195"/>
      <c r="DKW34" s="315"/>
      <c r="DKX34" s="195"/>
      <c r="DKY34" s="195"/>
      <c r="DKZ34" s="195"/>
      <c r="DLA34" s="195"/>
      <c r="DLB34" s="195"/>
      <c r="DLC34" s="195"/>
      <c r="DLD34" s="195"/>
      <c r="DLE34" s="195"/>
      <c r="DLF34" s="195"/>
      <c r="DLG34" s="195"/>
      <c r="DLH34" s="195"/>
      <c r="DLI34" s="195"/>
      <c r="DLJ34" s="195"/>
      <c r="DLK34" s="315"/>
      <c r="DLL34" s="195"/>
      <c r="DLM34" s="195"/>
      <c r="DLN34" s="195"/>
      <c r="DLO34" s="195"/>
      <c r="DLP34" s="195"/>
      <c r="DLQ34" s="195"/>
      <c r="DLR34" s="195"/>
      <c r="DLS34" s="195"/>
      <c r="DLT34" s="195"/>
      <c r="DLU34" s="195"/>
      <c r="DLV34" s="195"/>
      <c r="DLW34" s="195"/>
      <c r="DLX34" s="195"/>
      <c r="DLY34" s="315"/>
      <c r="DLZ34" s="195"/>
      <c r="DMA34" s="195"/>
      <c r="DMB34" s="195"/>
      <c r="DMC34" s="195"/>
      <c r="DMD34" s="195"/>
      <c r="DME34" s="195"/>
      <c r="DMF34" s="195"/>
      <c r="DMG34" s="195"/>
      <c r="DMH34" s="195"/>
      <c r="DMI34" s="195"/>
      <c r="DMJ34" s="195"/>
      <c r="DMK34" s="195"/>
      <c r="DML34" s="195"/>
      <c r="DMM34" s="315"/>
      <c r="DMN34" s="195"/>
      <c r="DMO34" s="195"/>
      <c r="DMP34" s="195"/>
      <c r="DMQ34" s="195"/>
      <c r="DMR34" s="195"/>
      <c r="DMS34" s="195"/>
      <c r="DMT34" s="195"/>
      <c r="DMU34" s="195"/>
      <c r="DMV34" s="195"/>
      <c r="DMW34" s="195"/>
      <c r="DMX34" s="195"/>
      <c r="DMY34" s="195"/>
      <c r="DMZ34" s="195"/>
      <c r="DNA34" s="315"/>
      <c r="DNB34" s="195"/>
      <c r="DNC34" s="195"/>
      <c r="DND34" s="195"/>
      <c r="DNE34" s="195"/>
      <c r="DNF34" s="195"/>
      <c r="DNG34" s="195"/>
      <c r="DNH34" s="195"/>
      <c r="DNI34" s="195"/>
      <c r="DNJ34" s="195"/>
      <c r="DNK34" s="195"/>
      <c r="DNL34" s="195"/>
      <c r="DNM34" s="195"/>
      <c r="DNN34" s="195"/>
      <c r="DNO34" s="315"/>
      <c r="DNP34" s="195"/>
      <c r="DNQ34" s="195"/>
      <c r="DNR34" s="195"/>
      <c r="DNS34" s="195"/>
      <c r="DNT34" s="195"/>
      <c r="DNU34" s="195"/>
      <c r="DNV34" s="195"/>
      <c r="DNW34" s="195"/>
      <c r="DNX34" s="195"/>
      <c r="DNY34" s="195"/>
      <c r="DNZ34" s="195"/>
      <c r="DOA34" s="195"/>
      <c r="DOB34" s="195"/>
      <c r="DOC34" s="315"/>
      <c r="DOD34" s="195"/>
      <c r="DOE34" s="195"/>
      <c r="DOF34" s="195"/>
      <c r="DOG34" s="195"/>
      <c r="DOH34" s="195"/>
      <c r="DOI34" s="195"/>
      <c r="DOJ34" s="195"/>
      <c r="DOK34" s="195"/>
      <c r="DOL34" s="195"/>
      <c r="DOM34" s="195"/>
      <c r="DON34" s="195"/>
      <c r="DOO34" s="195"/>
      <c r="DOP34" s="195"/>
      <c r="DOQ34" s="315"/>
      <c r="DOR34" s="195"/>
      <c r="DOS34" s="195"/>
      <c r="DOT34" s="195"/>
      <c r="DOU34" s="195"/>
      <c r="DOV34" s="195"/>
      <c r="DOW34" s="195"/>
      <c r="DOX34" s="195"/>
      <c r="DOY34" s="195"/>
      <c r="DOZ34" s="195"/>
      <c r="DPA34" s="195"/>
      <c r="DPB34" s="195"/>
      <c r="DPC34" s="195"/>
      <c r="DPD34" s="195"/>
      <c r="DPE34" s="315"/>
      <c r="DPF34" s="195"/>
      <c r="DPG34" s="195"/>
      <c r="DPH34" s="195"/>
      <c r="DPI34" s="195"/>
      <c r="DPJ34" s="195"/>
      <c r="DPK34" s="195"/>
      <c r="DPL34" s="195"/>
      <c r="DPM34" s="195"/>
      <c r="DPN34" s="195"/>
      <c r="DPO34" s="195"/>
      <c r="DPP34" s="195"/>
      <c r="DPQ34" s="195"/>
      <c r="DPR34" s="195"/>
      <c r="DPS34" s="315"/>
      <c r="DPT34" s="195"/>
      <c r="DPU34" s="195"/>
      <c r="DPV34" s="195"/>
      <c r="DPW34" s="195"/>
      <c r="DPX34" s="195"/>
      <c r="DPY34" s="195"/>
      <c r="DPZ34" s="195"/>
      <c r="DQA34" s="195"/>
      <c r="DQB34" s="195"/>
      <c r="DQC34" s="195"/>
      <c r="DQD34" s="195"/>
      <c r="DQE34" s="195"/>
      <c r="DQF34" s="195"/>
      <c r="DQG34" s="315"/>
      <c r="DQH34" s="195"/>
      <c r="DQI34" s="195"/>
      <c r="DQJ34" s="195"/>
      <c r="DQK34" s="195"/>
      <c r="DQL34" s="195"/>
      <c r="DQM34" s="195"/>
      <c r="DQN34" s="195"/>
      <c r="DQO34" s="195"/>
      <c r="DQP34" s="195"/>
      <c r="DQQ34" s="195"/>
      <c r="DQR34" s="195"/>
      <c r="DQS34" s="195"/>
      <c r="DQT34" s="195"/>
      <c r="DQU34" s="315"/>
      <c r="DQV34" s="195"/>
      <c r="DQW34" s="195"/>
      <c r="DQX34" s="195"/>
      <c r="DQY34" s="195"/>
      <c r="DQZ34" s="195"/>
      <c r="DRA34" s="195"/>
      <c r="DRB34" s="195"/>
      <c r="DRC34" s="195"/>
      <c r="DRD34" s="195"/>
      <c r="DRE34" s="195"/>
      <c r="DRF34" s="195"/>
      <c r="DRG34" s="195"/>
      <c r="DRH34" s="195"/>
      <c r="DRI34" s="315"/>
      <c r="DRJ34" s="195"/>
      <c r="DRK34" s="195"/>
      <c r="DRL34" s="195"/>
      <c r="DRM34" s="195"/>
      <c r="DRN34" s="195"/>
      <c r="DRO34" s="195"/>
      <c r="DRP34" s="195"/>
      <c r="DRQ34" s="195"/>
      <c r="DRR34" s="195"/>
      <c r="DRS34" s="195"/>
      <c r="DRT34" s="195"/>
      <c r="DRU34" s="195"/>
      <c r="DRV34" s="195"/>
      <c r="DRW34" s="315"/>
      <c r="DRX34" s="195"/>
      <c r="DRY34" s="195"/>
      <c r="DRZ34" s="195"/>
      <c r="DSA34" s="195"/>
      <c r="DSB34" s="195"/>
      <c r="DSC34" s="195"/>
      <c r="DSD34" s="195"/>
      <c r="DSE34" s="195"/>
      <c r="DSF34" s="195"/>
      <c r="DSG34" s="195"/>
      <c r="DSH34" s="195"/>
      <c r="DSI34" s="195"/>
      <c r="DSJ34" s="195"/>
      <c r="DSK34" s="315"/>
      <c r="DSL34" s="195"/>
      <c r="DSM34" s="195"/>
      <c r="DSN34" s="195"/>
      <c r="DSO34" s="195"/>
      <c r="DSP34" s="195"/>
      <c r="DSQ34" s="195"/>
      <c r="DSR34" s="195"/>
      <c r="DSS34" s="195"/>
      <c r="DST34" s="195"/>
      <c r="DSU34" s="195"/>
      <c r="DSV34" s="195"/>
      <c r="DSW34" s="195"/>
      <c r="DSX34" s="195"/>
      <c r="DSY34" s="315"/>
      <c r="DSZ34" s="195"/>
      <c r="DTA34" s="195"/>
      <c r="DTB34" s="195"/>
      <c r="DTC34" s="195"/>
      <c r="DTD34" s="195"/>
      <c r="DTE34" s="195"/>
      <c r="DTF34" s="195"/>
      <c r="DTG34" s="195"/>
      <c r="DTH34" s="195"/>
      <c r="DTI34" s="195"/>
      <c r="DTJ34" s="195"/>
      <c r="DTK34" s="195"/>
      <c r="DTL34" s="195"/>
      <c r="DTM34" s="315"/>
      <c r="DTN34" s="195"/>
      <c r="DTO34" s="195"/>
      <c r="DTP34" s="195"/>
      <c r="DTQ34" s="195"/>
      <c r="DTR34" s="195"/>
      <c r="DTS34" s="195"/>
      <c r="DTT34" s="195"/>
      <c r="DTU34" s="195"/>
      <c r="DTV34" s="195"/>
      <c r="DTW34" s="195"/>
      <c r="DTX34" s="195"/>
      <c r="DTY34" s="195"/>
      <c r="DTZ34" s="195"/>
      <c r="DUA34" s="315"/>
      <c r="DUB34" s="195"/>
      <c r="DUC34" s="195"/>
      <c r="DUD34" s="195"/>
      <c r="DUE34" s="195"/>
      <c r="DUF34" s="195"/>
      <c r="DUG34" s="195"/>
      <c r="DUH34" s="195"/>
      <c r="DUI34" s="195"/>
      <c r="DUJ34" s="195"/>
      <c r="DUK34" s="195"/>
      <c r="DUL34" s="195"/>
      <c r="DUM34" s="195"/>
      <c r="DUN34" s="195"/>
      <c r="DUO34" s="315"/>
      <c r="DUP34" s="195"/>
      <c r="DUQ34" s="195"/>
      <c r="DUR34" s="195"/>
      <c r="DUS34" s="195"/>
      <c r="DUT34" s="195"/>
      <c r="DUU34" s="195"/>
      <c r="DUV34" s="195"/>
      <c r="DUW34" s="195"/>
      <c r="DUX34" s="195"/>
      <c r="DUY34" s="195"/>
      <c r="DUZ34" s="195"/>
      <c r="DVA34" s="195"/>
      <c r="DVB34" s="195"/>
      <c r="DVC34" s="315"/>
      <c r="DVD34" s="195"/>
      <c r="DVE34" s="195"/>
      <c r="DVF34" s="195"/>
      <c r="DVG34" s="195"/>
      <c r="DVH34" s="195"/>
      <c r="DVI34" s="195"/>
      <c r="DVJ34" s="195"/>
      <c r="DVK34" s="195"/>
      <c r="DVL34" s="195"/>
      <c r="DVM34" s="195"/>
      <c r="DVN34" s="195"/>
      <c r="DVO34" s="195"/>
      <c r="DVP34" s="195"/>
      <c r="DVQ34" s="315"/>
      <c r="DVR34" s="195"/>
      <c r="DVS34" s="195"/>
      <c r="DVT34" s="195"/>
      <c r="DVU34" s="195"/>
      <c r="DVV34" s="195"/>
      <c r="DVW34" s="195"/>
      <c r="DVX34" s="195"/>
      <c r="DVY34" s="195"/>
      <c r="DVZ34" s="195"/>
      <c r="DWA34" s="195"/>
      <c r="DWB34" s="195"/>
      <c r="DWC34" s="195"/>
      <c r="DWD34" s="195"/>
      <c r="DWE34" s="315"/>
      <c r="DWF34" s="195"/>
      <c r="DWG34" s="195"/>
      <c r="DWH34" s="195"/>
      <c r="DWI34" s="195"/>
      <c r="DWJ34" s="195"/>
      <c r="DWK34" s="195"/>
      <c r="DWL34" s="195"/>
      <c r="DWM34" s="195"/>
      <c r="DWN34" s="195"/>
      <c r="DWO34" s="195"/>
      <c r="DWP34" s="195"/>
      <c r="DWQ34" s="195"/>
      <c r="DWR34" s="195"/>
      <c r="DWS34" s="315"/>
      <c r="DWT34" s="195"/>
      <c r="DWU34" s="195"/>
      <c r="DWV34" s="195"/>
      <c r="DWW34" s="195"/>
      <c r="DWX34" s="195"/>
      <c r="DWY34" s="195"/>
      <c r="DWZ34" s="195"/>
      <c r="DXA34" s="195"/>
      <c r="DXB34" s="195"/>
      <c r="DXC34" s="195"/>
      <c r="DXD34" s="195"/>
      <c r="DXE34" s="195"/>
      <c r="DXF34" s="195"/>
      <c r="DXG34" s="315"/>
      <c r="DXH34" s="195"/>
      <c r="DXI34" s="195"/>
      <c r="DXJ34" s="195"/>
      <c r="DXK34" s="195"/>
      <c r="DXL34" s="195"/>
      <c r="DXM34" s="195"/>
      <c r="DXN34" s="195"/>
      <c r="DXO34" s="195"/>
      <c r="DXP34" s="195"/>
      <c r="DXQ34" s="195"/>
      <c r="DXR34" s="195"/>
      <c r="DXS34" s="195"/>
      <c r="DXT34" s="195"/>
      <c r="DXU34" s="315"/>
      <c r="DXV34" s="195"/>
      <c r="DXW34" s="195"/>
      <c r="DXX34" s="195"/>
      <c r="DXY34" s="195"/>
      <c r="DXZ34" s="195"/>
      <c r="DYA34" s="195"/>
      <c r="DYB34" s="195"/>
      <c r="DYC34" s="195"/>
      <c r="DYD34" s="195"/>
      <c r="DYE34" s="195"/>
      <c r="DYF34" s="195"/>
      <c r="DYG34" s="195"/>
      <c r="DYH34" s="195"/>
      <c r="DYI34" s="315"/>
      <c r="DYJ34" s="195"/>
      <c r="DYK34" s="195"/>
      <c r="DYL34" s="195"/>
      <c r="DYM34" s="195"/>
      <c r="DYN34" s="195"/>
      <c r="DYO34" s="195"/>
      <c r="DYP34" s="195"/>
      <c r="DYQ34" s="195"/>
      <c r="DYR34" s="195"/>
      <c r="DYS34" s="195"/>
      <c r="DYT34" s="195"/>
      <c r="DYU34" s="195"/>
      <c r="DYV34" s="195"/>
      <c r="DYW34" s="315"/>
      <c r="DYX34" s="195"/>
      <c r="DYY34" s="195"/>
      <c r="DYZ34" s="195"/>
      <c r="DZA34" s="195"/>
      <c r="DZB34" s="195"/>
      <c r="DZC34" s="195"/>
      <c r="DZD34" s="195"/>
      <c r="DZE34" s="195"/>
      <c r="DZF34" s="195"/>
      <c r="DZG34" s="195"/>
      <c r="DZH34" s="195"/>
      <c r="DZI34" s="195"/>
      <c r="DZJ34" s="195"/>
      <c r="DZK34" s="315"/>
      <c r="DZL34" s="195"/>
      <c r="DZM34" s="195"/>
      <c r="DZN34" s="195"/>
      <c r="DZO34" s="195"/>
      <c r="DZP34" s="195"/>
      <c r="DZQ34" s="195"/>
      <c r="DZR34" s="195"/>
      <c r="DZS34" s="195"/>
      <c r="DZT34" s="195"/>
      <c r="DZU34" s="195"/>
      <c r="DZV34" s="195"/>
      <c r="DZW34" s="195"/>
      <c r="DZX34" s="195"/>
      <c r="DZY34" s="315"/>
      <c r="DZZ34" s="195"/>
      <c r="EAA34" s="195"/>
      <c r="EAB34" s="195"/>
      <c r="EAC34" s="195"/>
      <c r="EAD34" s="195"/>
      <c r="EAE34" s="195"/>
      <c r="EAF34" s="195"/>
      <c r="EAG34" s="195"/>
      <c r="EAH34" s="195"/>
      <c r="EAI34" s="195"/>
      <c r="EAJ34" s="195"/>
      <c r="EAK34" s="195"/>
      <c r="EAL34" s="195"/>
      <c r="EAM34" s="315"/>
      <c r="EAN34" s="195"/>
      <c r="EAO34" s="195"/>
      <c r="EAP34" s="195"/>
      <c r="EAQ34" s="195"/>
      <c r="EAR34" s="195"/>
      <c r="EAS34" s="195"/>
      <c r="EAT34" s="195"/>
      <c r="EAU34" s="195"/>
      <c r="EAV34" s="195"/>
      <c r="EAW34" s="195"/>
      <c r="EAX34" s="195"/>
      <c r="EAY34" s="195"/>
      <c r="EAZ34" s="195"/>
      <c r="EBA34" s="315"/>
      <c r="EBB34" s="195"/>
      <c r="EBC34" s="195"/>
      <c r="EBD34" s="195"/>
      <c r="EBE34" s="195"/>
      <c r="EBF34" s="195"/>
      <c r="EBG34" s="195"/>
      <c r="EBH34" s="195"/>
      <c r="EBI34" s="195"/>
      <c r="EBJ34" s="195"/>
      <c r="EBK34" s="195"/>
      <c r="EBL34" s="195"/>
      <c r="EBM34" s="195"/>
      <c r="EBN34" s="195"/>
      <c r="EBO34" s="315"/>
      <c r="EBP34" s="195"/>
      <c r="EBQ34" s="195"/>
      <c r="EBR34" s="195"/>
      <c r="EBS34" s="195"/>
      <c r="EBT34" s="195"/>
      <c r="EBU34" s="195"/>
      <c r="EBV34" s="195"/>
      <c r="EBW34" s="195"/>
      <c r="EBX34" s="195"/>
      <c r="EBY34" s="195"/>
      <c r="EBZ34" s="195"/>
      <c r="ECA34" s="195"/>
      <c r="ECB34" s="195"/>
      <c r="ECC34" s="315"/>
      <c r="ECD34" s="195"/>
      <c r="ECE34" s="195"/>
      <c r="ECF34" s="195"/>
      <c r="ECG34" s="195"/>
      <c r="ECH34" s="195"/>
      <c r="ECI34" s="195"/>
      <c r="ECJ34" s="195"/>
      <c r="ECK34" s="195"/>
      <c r="ECL34" s="195"/>
      <c r="ECM34" s="195"/>
      <c r="ECN34" s="195"/>
      <c r="ECO34" s="195"/>
      <c r="ECP34" s="195"/>
      <c r="ECQ34" s="315"/>
      <c r="ECR34" s="195"/>
      <c r="ECS34" s="195"/>
      <c r="ECT34" s="195"/>
      <c r="ECU34" s="195"/>
      <c r="ECV34" s="195"/>
      <c r="ECW34" s="195"/>
      <c r="ECX34" s="195"/>
      <c r="ECY34" s="195"/>
      <c r="ECZ34" s="195"/>
      <c r="EDA34" s="195"/>
      <c r="EDB34" s="195"/>
      <c r="EDC34" s="195"/>
      <c r="EDD34" s="195"/>
      <c r="EDE34" s="315"/>
      <c r="EDF34" s="195"/>
      <c r="EDG34" s="195"/>
      <c r="EDH34" s="195"/>
      <c r="EDI34" s="195"/>
      <c r="EDJ34" s="195"/>
      <c r="EDK34" s="195"/>
      <c r="EDL34" s="195"/>
      <c r="EDM34" s="195"/>
      <c r="EDN34" s="195"/>
      <c r="EDO34" s="195"/>
      <c r="EDP34" s="195"/>
      <c r="EDQ34" s="195"/>
      <c r="EDR34" s="195"/>
      <c r="EDS34" s="315"/>
      <c r="EDT34" s="195"/>
      <c r="EDU34" s="195"/>
      <c r="EDV34" s="195"/>
      <c r="EDW34" s="195"/>
      <c r="EDX34" s="195"/>
      <c r="EDY34" s="195"/>
      <c r="EDZ34" s="195"/>
      <c r="EEA34" s="195"/>
      <c r="EEB34" s="195"/>
      <c r="EEC34" s="195"/>
      <c r="EED34" s="195"/>
      <c r="EEE34" s="195"/>
      <c r="EEF34" s="195"/>
      <c r="EEG34" s="315"/>
      <c r="EEH34" s="195"/>
      <c r="EEI34" s="195"/>
      <c r="EEJ34" s="195"/>
      <c r="EEK34" s="195"/>
      <c r="EEL34" s="195"/>
      <c r="EEM34" s="195"/>
      <c r="EEN34" s="195"/>
      <c r="EEO34" s="195"/>
      <c r="EEP34" s="195"/>
      <c r="EEQ34" s="195"/>
      <c r="EER34" s="195"/>
      <c r="EES34" s="195"/>
      <c r="EET34" s="195"/>
      <c r="EEU34" s="315"/>
      <c r="EEV34" s="195"/>
      <c r="EEW34" s="195"/>
      <c r="EEX34" s="195"/>
      <c r="EEY34" s="195"/>
      <c r="EEZ34" s="195"/>
      <c r="EFA34" s="195"/>
      <c r="EFB34" s="195"/>
      <c r="EFC34" s="195"/>
      <c r="EFD34" s="195"/>
      <c r="EFE34" s="195"/>
      <c r="EFF34" s="195"/>
      <c r="EFG34" s="195"/>
      <c r="EFH34" s="195"/>
      <c r="EFI34" s="315"/>
      <c r="EFJ34" s="195"/>
      <c r="EFK34" s="195"/>
      <c r="EFL34" s="195"/>
      <c r="EFM34" s="195"/>
      <c r="EFN34" s="195"/>
      <c r="EFO34" s="195"/>
      <c r="EFP34" s="195"/>
      <c r="EFQ34" s="195"/>
      <c r="EFR34" s="195"/>
      <c r="EFS34" s="195"/>
      <c r="EFT34" s="195"/>
      <c r="EFU34" s="195"/>
      <c r="EFV34" s="195"/>
      <c r="EFW34" s="315"/>
      <c r="EFX34" s="195"/>
      <c r="EFY34" s="195"/>
      <c r="EFZ34" s="195"/>
      <c r="EGA34" s="195"/>
      <c r="EGB34" s="195"/>
      <c r="EGC34" s="195"/>
      <c r="EGD34" s="195"/>
      <c r="EGE34" s="195"/>
      <c r="EGF34" s="195"/>
      <c r="EGG34" s="195"/>
      <c r="EGH34" s="195"/>
      <c r="EGI34" s="195"/>
      <c r="EGJ34" s="195"/>
      <c r="EGK34" s="315"/>
      <c r="EGL34" s="195"/>
      <c r="EGM34" s="195"/>
      <c r="EGN34" s="195"/>
      <c r="EGO34" s="195"/>
      <c r="EGP34" s="195"/>
      <c r="EGQ34" s="195"/>
      <c r="EGR34" s="195"/>
      <c r="EGS34" s="195"/>
      <c r="EGT34" s="195"/>
      <c r="EGU34" s="195"/>
      <c r="EGV34" s="195"/>
      <c r="EGW34" s="195"/>
      <c r="EGX34" s="195"/>
      <c r="EGY34" s="315"/>
      <c r="EGZ34" s="195"/>
      <c r="EHA34" s="195"/>
      <c r="EHB34" s="195"/>
      <c r="EHC34" s="195"/>
      <c r="EHD34" s="195"/>
      <c r="EHE34" s="195"/>
      <c r="EHF34" s="195"/>
      <c r="EHG34" s="195"/>
      <c r="EHH34" s="195"/>
      <c r="EHI34" s="195"/>
      <c r="EHJ34" s="195"/>
      <c r="EHK34" s="195"/>
      <c r="EHL34" s="195"/>
      <c r="EHM34" s="315"/>
      <c r="EHN34" s="195"/>
      <c r="EHO34" s="195"/>
      <c r="EHP34" s="195"/>
      <c r="EHQ34" s="195"/>
      <c r="EHR34" s="195"/>
      <c r="EHS34" s="195"/>
      <c r="EHT34" s="195"/>
      <c r="EHU34" s="195"/>
      <c r="EHV34" s="195"/>
      <c r="EHW34" s="195"/>
      <c r="EHX34" s="195"/>
      <c r="EHY34" s="195"/>
      <c r="EHZ34" s="195"/>
      <c r="EIA34" s="315"/>
      <c r="EIB34" s="195"/>
      <c r="EIC34" s="195"/>
      <c r="EID34" s="195"/>
      <c r="EIE34" s="195"/>
      <c r="EIF34" s="195"/>
      <c r="EIG34" s="195"/>
      <c r="EIH34" s="195"/>
      <c r="EII34" s="195"/>
      <c r="EIJ34" s="195"/>
      <c r="EIK34" s="195"/>
      <c r="EIL34" s="195"/>
      <c r="EIM34" s="195"/>
      <c r="EIN34" s="195"/>
      <c r="EIO34" s="315"/>
      <c r="EIP34" s="195"/>
      <c r="EIQ34" s="195"/>
      <c r="EIR34" s="195"/>
      <c r="EIS34" s="195"/>
      <c r="EIT34" s="195"/>
      <c r="EIU34" s="195"/>
      <c r="EIV34" s="195"/>
      <c r="EIW34" s="195"/>
      <c r="EIX34" s="195"/>
      <c r="EIY34" s="195"/>
      <c r="EIZ34" s="195"/>
      <c r="EJA34" s="195"/>
      <c r="EJB34" s="195"/>
      <c r="EJC34" s="315"/>
      <c r="EJD34" s="195"/>
      <c r="EJE34" s="195"/>
      <c r="EJF34" s="195"/>
      <c r="EJG34" s="195"/>
      <c r="EJH34" s="195"/>
      <c r="EJI34" s="195"/>
      <c r="EJJ34" s="195"/>
      <c r="EJK34" s="195"/>
      <c r="EJL34" s="195"/>
      <c r="EJM34" s="195"/>
      <c r="EJN34" s="195"/>
      <c r="EJO34" s="195"/>
      <c r="EJP34" s="195"/>
      <c r="EJQ34" s="315"/>
      <c r="EJR34" s="195"/>
      <c r="EJS34" s="195"/>
      <c r="EJT34" s="195"/>
      <c r="EJU34" s="195"/>
      <c r="EJV34" s="195"/>
      <c r="EJW34" s="195"/>
      <c r="EJX34" s="195"/>
      <c r="EJY34" s="195"/>
      <c r="EJZ34" s="195"/>
      <c r="EKA34" s="195"/>
      <c r="EKB34" s="195"/>
      <c r="EKC34" s="195"/>
      <c r="EKD34" s="195"/>
      <c r="EKE34" s="315"/>
      <c r="EKF34" s="195"/>
      <c r="EKG34" s="195"/>
      <c r="EKH34" s="195"/>
      <c r="EKI34" s="195"/>
      <c r="EKJ34" s="195"/>
      <c r="EKK34" s="195"/>
      <c r="EKL34" s="195"/>
      <c r="EKM34" s="195"/>
      <c r="EKN34" s="195"/>
      <c r="EKO34" s="195"/>
      <c r="EKP34" s="195"/>
      <c r="EKQ34" s="195"/>
      <c r="EKR34" s="195"/>
      <c r="EKS34" s="315"/>
      <c r="EKT34" s="195"/>
      <c r="EKU34" s="195"/>
      <c r="EKV34" s="195"/>
      <c r="EKW34" s="195"/>
      <c r="EKX34" s="195"/>
      <c r="EKY34" s="195"/>
      <c r="EKZ34" s="195"/>
      <c r="ELA34" s="195"/>
      <c r="ELB34" s="195"/>
      <c r="ELC34" s="195"/>
      <c r="ELD34" s="195"/>
      <c r="ELE34" s="195"/>
      <c r="ELF34" s="195"/>
      <c r="ELG34" s="315"/>
      <c r="ELH34" s="195"/>
      <c r="ELI34" s="195"/>
      <c r="ELJ34" s="195"/>
      <c r="ELK34" s="195"/>
      <c r="ELL34" s="195"/>
      <c r="ELM34" s="195"/>
      <c r="ELN34" s="195"/>
      <c r="ELO34" s="195"/>
      <c r="ELP34" s="195"/>
      <c r="ELQ34" s="195"/>
      <c r="ELR34" s="195"/>
      <c r="ELS34" s="195"/>
      <c r="ELT34" s="195"/>
      <c r="ELU34" s="315"/>
      <c r="ELV34" s="195"/>
      <c r="ELW34" s="195"/>
      <c r="ELX34" s="195"/>
      <c r="ELY34" s="195"/>
      <c r="ELZ34" s="195"/>
      <c r="EMA34" s="195"/>
      <c r="EMB34" s="195"/>
      <c r="EMC34" s="195"/>
      <c r="EMD34" s="195"/>
      <c r="EME34" s="195"/>
      <c r="EMF34" s="195"/>
      <c r="EMG34" s="195"/>
      <c r="EMH34" s="195"/>
      <c r="EMI34" s="315"/>
      <c r="EMJ34" s="195"/>
      <c r="EMK34" s="195"/>
      <c r="EML34" s="195"/>
      <c r="EMM34" s="195"/>
      <c r="EMN34" s="195"/>
      <c r="EMO34" s="195"/>
      <c r="EMP34" s="195"/>
      <c r="EMQ34" s="195"/>
      <c r="EMR34" s="195"/>
      <c r="EMS34" s="195"/>
      <c r="EMT34" s="195"/>
      <c r="EMU34" s="195"/>
      <c r="EMV34" s="195"/>
      <c r="EMW34" s="315"/>
      <c r="EMX34" s="195"/>
      <c r="EMY34" s="195"/>
      <c r="EMZ34" s="195"/>
      <c r="ENA34" s="195"/>
      <c r="ENB34" s="195"/>
      <c r="ENC34" s="195"/>
      <c r="END34" s="195"/>
      <c r="ENE34" s="195"/>
      <c r="ENF34" s="195"/>
      <c r="ENG34" s="195"/>
      <c r="ENH34" s="195"/>
      <c r="ENI34" s="195"/>
      <c r="ENJ34" s="195"/>
      <c r="ENK34" s="315"/>
      <c r="ENL34" s="195"/>
      <c r="ENM34" s="195"/>
      <c r="ENN34" s="195"/>
      <c r="ENO34" s="195"/>
      <c r="ENP34" s="195"/>
      <c r="ENQ34" s="195"/>
      <c r="ENR34" s="195"/>
      <c r="ENS34" s="195"/>
      <c r="ENT34" s="195"/>
      <c r="ENU34" s="195"/>
      <c r="ENV34" s="195"/>
      <c r="ENW34" s="195"/>
      <c r="ENX34" s="195"/>
      <c r="ENY34" s="315"/>
      <c r="ENZ34" s="195"/>
      <c r="EOA34" s="195"/>
      <c r="EOB34" s="195"/>
      <c r="EOC34" s="195"/>
      <c r="EOD34" s="195"/>
      <c r="EOE34" s="195"/>
      <c r="EOF34" s="195"/>
      <c r="EOG34" s="195"/>
      <c r="EOH34" s="195"/>
      <c r="EOI34" s="195"/>
      <c r="EOJ34" s="195"/>
      <c r="EOK34" s="195"/>
      <c r="EOL34" s="195"/>
      <c r="EOM34" s="315"/>
      <c r="EON34" s="195"/>
      <c r="EOO34" s="195"/>
      <c r="EOP34" s="195"/>
      <c r="EOQ34" s="195"/>
      <c r="EOR34" s="195"/>
      <c r="EOS34" s="195"/>
      <c r="EOT34" s="195"/>
      <c r="EOU34" s="195"/>
      <c r="EOV34" s="195"/>
      <c r="EOW34" s="195"/>
      <c r="EOX34" s="195"/>
      <c r="EOY34" s="195"/>
      <c r="EOZ34" s="195"/>
      <c r="EPA34" s="315"/>
      <c r="EPB34" s="195"/>
      <c r="EPC34" s="195"/>
      <c r="EPD34" s="195"/>
      <c r="EPE34" s="195"/>
      <c r="EPF34" s="195"/>
      <c r="EPG34" s="195"/>
      <c r="EPH34" s="195"/>
      <c r="EPI34" s="195"/>
      <c r="EPJ34" s="195"/>
      <c r="EPK34" s="195"/>
      <c r="EPL34" s="195"/>
      <c r="EPM34" s="195"/>
      <c r="EPN34" s="195"/>
      <c r="EPO34" s="315"/>
      <c r="EPP34" s="195"/>
      <c r="EPQ34" s="195"/>
      <c r="EPR34" s="195"/>
      <c r="EPS34" s="195"/>
      <c r="EPT34" s="195"/>
      <c r="EPU34" s="195"/>
      <c r="EPV34" s="195"/>
      <c r="EPW34" s="195"/>
      <c r="EPX34" s="195"/>
      <c r="EPY34" s="195"/>
      <c r="EPZ34" s="195"/>
      <c r="EQA34" s="195"/>
      <c r="EQB34" s="195"/>
      <c r="EQC34" s="315"/>
      <c r="EQD34" s="195"/>
      <c r="EQE34" s="195"/>
      <c r="EQF34" s="195"/>
      <c r="EQG34" s="195"/>
      <c r="EQH34" s="195"/>
      <c r="EQI34" s="195"/>
      <c r="EQJ34" s="195"/>
      <c r="EQK34" s="195"/>
      <c r="EQL34" s="195"/>
      <c r="EQM34" s="195"/>
      <c r="EQN34" s="195"/>
      <c r="EQO34" s="195"/>
      <c r="EQP34" s="195"/>
      <c r="EQQ34" s="315"/>
      <c r="EQR34" s="195"/>
      <c r="EQS34" s="195"/>
      <c r="EQT34" s="195"/>
      <c r="EQU34" s="195"/>
      <c r="EQV34" s="195"/>
      <c r="EQW34" s="195"/>
      <c r="EQX34" s="195"/>
      <c r="EQY34" s="195"/>
      <c r="EQZ34" s="195"/>
      <c r="ERA34" s="195"/>
      <c r="ERB34" s="195"/>
      <c r="ERC34" s="195"/>
      <c r="ERD34" s="195"/>
      <c r="ERE34" s="315"/>
      <c r="ERF34" s="195"/>
      <c r="ERG34" s="195"/>
      <c r="ERH34" s="195"/>
      <c r="ERI34" s="195"/>
      <c r="ERJ34" s="195"/>
      <c r="ERK34" s="195"/>
      <c r="ERL34" s="195"/>
      <c r="ERM34" s="195"/>
      <c r="ERN34" s="195"/>
      <c r="ERO34" s="195"/>
      <c r="ERP34" s="195"/>
      <c r="ERQ34" s="195"/>
      <c r="ERR34" s="195"/>
      <c r="ERS34" s="315"/>
      <c r="ERT34" s="195"/>
      <c r="ERU34" s="195"/>
      <c r="ERV34" s="195"/>
      <c r="ERW34" s="195"/>
      <c r="ERX34" s="195"/>
      <c r="ERY34" s="195"/>
      <c r="ERZ34" s="195"/>
      <c r="ESA34" s="195"/>
      <c r="ESB34" s="195"/>
      <c r="ESC34" s="195"/>
      <c r="ESD34" s="195"/>
      <c r="ESE34" s="195"/>
      <c r="ESF34" s="195"/>
      <c r="ESG34" s="315"/>
      <c r="ESH34" s="195"/>
      <c r="ESI34" s="195"/>
      <c r="ESJ34" s="195"/>
      <c r="ESK34" s="195"/>
      <c r="ESL34" s="195"/>
      <c r="ESM34" s="195"/>
      <c r="ESN34" s="195"/>
      <c r="ESO34" s="195"/>
      <c r="ESP34" s="195"/>
      <c r="ESQ34" s="195"/>
      <c r="ESR34" s="195"/>
      <c r="ESS34" s="195"/>
      <c r="EST34" s="195"/>
      <c r="ESU34" s="315"/>
      <c r="ESV34" s="195"/>
      <c r="ESW34" s="195"/>
      <c r="ESX34" s="195"/>
      <c r="ESY34" s="195"/>
      <c r="ESZ34" s="195"/>
      <c r="ETA34" s="195"/>
      <c r="ETB34" s="195"/>
      <c r="ETC34" s="195"/>
      <c r="ETD34" s="195"/>
      <c r="ETE34" s="195"/>
      <c r="ETF34" s="195"/>
      <c r="ETG34" s="195"/>
      <c r="ETH34" s="195"/>
      <c r="ETI34" s="315"/>
      <c r="ETJ34" s="195"/>
      <c r="ETK34" s="195"/>
      <c r="ETL34" s="195"/>
      <c r="ETM34" s="195"/>
      <c r="ETN34" s="195"/>
      <c r="ETO34" s="195"/>
      <c r="ETP34" s="195"/>
      <c r="ETQ34" s="195"/>
      <c r="ETR34" s="195"/>
      <c r="ETS34" s="195"/>
      <c r="ETT34" s="195"/>
      <c r="ETU34" s="195"/>
      <c r="ETV34" s="195"/>
      <c r="ETW34" s="315"/>
      <c r="ETX34" s="195"/>
      <c r="ETY34" s="195"/>
      <c r="ETZ34" s="195"/>
      <c r="EUA34" s="195"/>
      <c r="EUB34" s="195"/>
      <c r="EUC34" s="195"/>
      <c r="EUD34" s="195"/>
      <c r="EUE34" s="195"/>
      <c r="EUF34" s="195"/>
      <c r="EUG34" s="195"/>
      <c r="EUH34" s="195"/>
      <c r="EUI34" s="195"/>
      <c r="EUJ34" s="195"/>
      <c r="EUK34" s="315"/>
      <c r="EUL34" s="195"/>
      <c r="EUM34" s="195"/>
      <c r="EUN34" s="195"/>
      <c r="EUO34" s="195"/>
      <c r="EUP34" s="195"/>
      <c r="EUQ34" s="195"/>
      <c r="EUR34" s="195"/>
      <c r="EUS34" s="195"/>
      <c r="EUT34" s="195"/>
      <c r="EUU34" s="195"/>
      <c r="EUV34" s="195"/>
      <c r="EUW34" s="195"/>
      <c r="EUX34" s="195"/>
      <c r="EUY34" s="315"/>
      <c r="EUZ34" s="195"/>
      <c r="EVA34" s="195"/>
      <c r="EVB34" s="195"/>
      <c r="EVC34" s="195"/>
      <c r="EVD34" s="195"/>
      <c r="EVE34" s="195"/>
      <c r="EVF34" s="195"/>
      <c r="EVG34" s="195"/>
      <c r="EVH34" s="195"/>
      <c r="EVI34" s="195"/>
      <c r="EVJ34" s="195"/>
      <c r="EVK34" s="195"/>
      <c r="EVL34" s="195"/>
      <c r="EVM34" s="315"/>
      <c r="EVN34" s="195"/>
      <c r="EVO34" s="195"/>
      <c r="EVP34" s="195"/>
      <c r="EVQ34" s="195"/>
      <c r="EVR34" s="195"/>
      <c r="EVS34" s="195"/>
      <c r="EVT34" s="195"/>
      <c r="EVU34" s="195"/>
      <c r="EVV34" s="195"/>
      <c r="EVW34" s="195"/>
      <c r="EVX34" s="195"/>
      <c r="EVY34" s="195"/>
      <c r="EVZ34" s="195"/>
      <c r="EWA34" s="315"/>
      <c r="EWB34" s="195"/>
      <c r="EWC34" s="195"/>
      <c r="EWD34" s="195"/>
      <c r="EWE34" s="195"/>
      <c r="EWF34" s="195"/>
      <c r="EWG34" s="195"/>
      <c r="EWH34" s="195"/>
      <c r="EWI34" s="195"/>
      <c r="EWJ34" s="195"/>
      <c r="EWK34" s="195"/>
      <c r="EWL34" s="195"/>
      <c r="EWM34" s="195"/>
      <c r="EWN34" s="195"/>
      <c r="EWO34" s="315"/>
      <c r="EWP34" s="195"/>
      <c r="EWQ34" s="195"/>
      <c r="EWR34" s="195"/>
      <c r="EWS34" s="195"/>
      <c r="EWT34" s="195"/>
      <c r="EWU34" s="195"/>
      <c r="EWV34" s="195"/>
      <c r="EWW34" s="195"/>
      <c r="EWX34" s="195"/>
      <c r="EWY34" s="195"/>
      <c r="EWZ34" s="195"/>
      <c r="EXA34" s="195"/>
      <c r="EXB34" s="195"/>
      <c r="EXC34" s="315"/>
      <c r="EXD34" s="195"/>
      <c r="EXE34" s="195"/>
      <c r="EXF34" s="195"/>
      <c r="EXG34" s="195"/>
      <c r="EXH34" s="195"/>
      <c r="EXI34" s="195"/>
      <c r="EXJ34" s="195"/>
      <c r="EXK34" s="195"/>
      <c r="EXL34" s="195"/>
      <c r="EXM34" s="195"/>
      <c r="EXN34" s="195"/>
      <c r="EXO34" s="195"/>
      <c r="EXP34" s="195"/>
      <c r="EXQ34" s="315"/>
      <c r="EXR34" s="195"/>
      <c r="EXS34" s="195"/>
      <c r="EXT34" s="195"/>
      <c r="EXU34" s="195"/>
      <c r="EXV34" s="195"/>
      <c r="EXW34" s="195"/>
      <c r="EXX34" s="195"/>
      <c r="EXY34" s="195"/>
      <c r="EXZ34" s="195"/>
      <c r="EYA34" s="195"/>
      <c r="EYB34" s="195"/>
      <c r="EYC34" s="195"/>
      <c r="EYD34" s="195"/>
      <c r="EYE34" s="315"/>
      <c r="EYF34" s="195"/>
      <c r="EYG34" s="195"/>
      <c r="EYH34" s="195"/>
      <c r="EYI34" s="195"/>
      <c r="EYJ34" s="195"/>
      <c r="EYK34" s="195"/>
      <c r="EYL34" s="195"/>
      <c r="EYM34" s="195"/>
      <c r="EYN34" s="195"/>
      <c r="EYO34" s="195"/>
      <c r="EYP34" s="195"/>
      <c r="EYQ34" s="195"/>
      <c r="EYR34" s="195"/>
      <c r="EYS34" s="315"/>
      <c r="EYT34" s="195"/>
      <c r="EYU34" s="195"/>
      <c r="EYV34" s="195"/>
      <c r="EYW34" s="195"/>
      <c r="EYX34" s="195"/>
      <c r="EYY34" s="195"/>
      <c r="EYZ34" s="195"/>
      <c r="EZA34" s="195"/>
      <c r="EZB34" s="195"/>
      <c r="EZC34" s="195"/>
      <c r="EZD34" s="195"/>
      <c r="EZE34" s="195"/>
      <c r="EZF34" s="195"/>
      <c r="EZG34" s="315"/>
      <c r="EZH34" s="195"/>
      <c r="EZI34" s="195"/>
      <c r="EZJ34" s="195"/>
      <c r="EZK34" s="195"/>
      <c r="EZL34" s="195"/>
      <c r="EZM34" s="195"/>
      <c r="EZN34" s="195"/>
      <c r="EZO34" s="195"/>
      <c r="EZP34" s="195"/>
      <c r="EZQ34" s="195"/>
      <c r="EZR34" s="195"/>
      <c r="EZS34" s="195"/>
      <c r="EZT34" s="195"/>
      <c r="EZU34" s="315"/>
      <c r="EZV34" s="195"/>
      <c r="EZW34" s="195"/>
      <c r="EZX34" s="195"/>
      <c r="EZY34" s="195"/>
      <c r="EZZ34" s="195"/>
      <c r="FAA34" s="195"/>
      <c r="FAB34" s="195"/>
      <c r="FAC34" s="195"/>
      <c r="FAD34" s="195"/>
      <c r="FAE34" s="195"/>
      <c r="FAF34" s="195"/>
      <c r="FAG34" s="195"/>
      <c r="FAH34" s="195"/>
      <c r="FAI34" s="315"/>
      <c r="FAJ34" s="195"/>
      <c r="FAK34" s="195"/>
      <c r="FAL34" s="195"/>
      <c r="FAM34" s="195"/>
      <c r="FAN34" s="195"/>
      <c r="FAO34" s="195"/>
      <c r="FAP34" s="195"/>
      <c r="FAQ34" s="195"/>
      <c r="FAR34" s="195"/>
      <c r="FAS34" s="195"/>
      <c r="FAT34" s="195"/>
      <c r="FAU34" s="195"/>
      <c r="FAV34" s="195"/>
      <c r="FAW34" s="315"/>
      <c r="FAX34" s="195"/>
      <c r="FAY34" s="195"/>
      <c r="FAZ34" s="195"/>
      <c r="FBA34" s="195"/>
      <c r="FBB34" s="195"/>
      <c r="FBC34" s="195"/>
      <c r="FBD34" s="195"/>
      <c r="FBE34" s="195"/>
      <c r="FBF34" s="195"/>
      <c r="FBG34" s="195"/>
      <c r="FBH34" s="195"/>
      <c r="FBI34" s="195"/>
      <c r="FBJ34" s="195"/>
      <c r="FBK34" s="315"/>
      <c r="FBL34" s="195"/>
      <c r="FBM34" s="195"/>
      <c r="FBN34" s="195"/>
      <c r="FBO34" s="195"/>
      <c r="FBP34" s="195"/>
      <c r="FBQ34" s="195"/>
      <c r="FBR34" s="195"/>
      <c r="FBS34" s="195"/>
      <c r="FBT34" s="195"/>
      <c r="FBU34" s="195"/>
      <c r="FBV34" s="195"/>
      <c r="FBW34" s="195"/>
      <c r="FBX34" s="195"/>
      <c r="FBY34" s="315"/>
      <c r="FBZ34" s="195"/>
      <c r="FCA34" s="195"/>
      <c r="FCB34" s="195"/>
      <c r="FCC34" s="195"/>
      <c r="FCD34" s="195"/>
      <c r="FCE34" s="195"/>
      <c r="FCF34" s="195"/>
      <c r="FCG34" s="195"/>
      <c r="FCH34" s="195"/>
      <c r="FCI34" s="195"/>
      <c r="FCJ34" s="195"/>
      <c r="FCK34" s="195"/>
      <c r="FCL34" s="195"/>
      <c r="FCM34" s="315"/>
      <c r="FCN34" s="195"/>
      <c r="FCO34" s="195"/>
      <c r="FCP34" s="195"/>
      <c r="FCQ34" s="195"/>
      <c r="FCR34" s="195"/>
      <c r="FCS34" s="195"/>
      <c r="FCT34" s="195"/>
      <c r="FCU34" s="195"/>
      <c r="FCV34" s="195"/>
      <c r="FCW34" s="195"/>
      <c r="FCX34" s="195"/>
      <c r="FCY34" s="195"/>
      <c r="FCZ34" s="195"/>
      <c r="FDA34" s="315"/>
      <c r="FDB34" s="195"/>
      <c r="FDC34" s="195"/>
      <c r="FDD34" s="195"/>
      <c r="FDE34" s="195"/>
      <c r="FDF34" s="195"/>
      <c r="FDG34" s="195"/>
      <c r="FDH34" s="195"/>
      <c r="FDI34" s="195"/>
      <c r="FDJ34" s="195"/>
      <c r="FDK34" s="195"/>
      <c r="FDL34" s="195"/>
      <c r="FDM34" s="195"/>
      <c r="FDN34" s="195"/>
      <c r="FDO34" s="315"/>
      <c r="FDP34" s="195"/>
      <c r="FDQ34" s="195"/>
      <c r="FDR34" s="195"/>
      <c r="FDS34" s="195"/>
      <c r="FDT34" s="195"/>
      <c r="FDU34" s="195"/>
      <c r="FDV34" s="195"/>
      <c r="FDW34" s="195"/>
      <c r="FDX34" s="195"/>
      <c r="FDY34" s="195"/>
      <c r="FDZ34" s="195"/>
      <c r="FEA34" s="195"/>
      <c r="FEB34" s="195"/>
      <c r="FEC34" s="315"/>
      <c r="FED34" s="195"/>
      <c r="FEE34" s="195"/>
      <c r="FEF34" s="195"/>
      <c r="FEG34" s="195"/>
      <c r="FEH34" s="195"/>
      <c r="FEI34" s="195"/>
      <c r="FEJ34" s="195"/>
      <c r="FEK34" s="195"/>
      <c r="FEL34" s="195"/>
      <c r="FEM34" s="195"/>
      <c r="FEN34" s="195"/>
      <c r="FEO34" s="195"/>
      <c r="FEP34" s="195"/>
      <c r="FEQ34" s="315"/>
      <c r="FER34" s="195"/>
      <c r="FES34" s="195"/>
      <c r="FET34" s="195"/>
      <c r="FEU34" s="195"/>
      <c r="FEV34" s="195"/>
      <c r="FEW34" s="195"/>
      <c r="FEX34" s="195"/>
      <c r="FEY34" s="195"/>
      <c r="FEZ34" s="195"/>
      <c r="FFA34" s="195"/>
      <c r="FFB34" s="195"/>
      <c r="FFC34" s="195"/>
      <c r="FFD34" s="195"/>
      <c r="FFE34" s="315"/>
      <c r="FFF34" s="195"/>
      <c r="FFG34" s="195"/>
      <c r="FFH34" s="195"/>
      <c r="FFI34" s="195"/>
      <c r="FFJ34" s="195"/>
      <c r="FFK34" s="195"/>
      <c r="FFL34" s="195"/>
      <c r="FFM34" s="195"/>
      <c r="FFN34" s="195"/>
      <c r="FFO34" s="195"/>
      <c r="FFP34" s="195"/>
      <c r="FFQ34" s="195"/>
      <c r="FFR34" s="195"/>
      <c r="FFS34" s="315"/>
      <c r="FFT34" s="195"/>
      <c r="FFU34" s="195"/>
      <c r="FFV34" s="195"/>
      <c r="FFW34" s="195"/>
      <c r="FFX34" s="195"/>
      <c r="FFY34" s="195"/>
      <c r="FFZ34" s="195"/>
      <c r="FGA34" s="195"/>
      <c r="FGB34" s="195"/>
      <c r="FGC34" s="195"/>
      <c r="FGD34" s="195"/>
      <c r="FGE34" s="195"/>
      <c r="FGF34" s="195"/>
      <c r="FGG34" s="315"/>
      <c r="FGH34" s="195"/>
      <c r="FGI34" s="195"/>
      <c r="FGJ34" s="195"/>
      <c r="FGK34" s="195"/>
      <c r="FGL34" s="195"/>
      <c r="FGM34" s="195"/>
      <c r="FGN34" s="195"/>
      <c r="FGO34" s="195"/>
      <c r="FGP34" s="195"/>
      <c r="FGQ34" s="195"/>
      <c r="FGR34" s="195"/>
      <c r="FGS34" s="195"/>
      <c r="FGT34" s="195"/>
      <c r="FGU34" s="315"/>
      <c r="FGV34" s="195"/>
      <c r="FGW34" s="195"/>
      <c r="FGX34" s="195"/>
      <c r="FGY34" s="195"/>
      <c r="FGZ34" s="195"/>
      <c r="FHA34" s="195"/>
      <c r="FHB34" s="195"/>
      <c r="FHC34" s="195"/>
      <c r="FHD34" s="195"/>
      <c r="FHE34" s="195"/>
      <c r="FHF34" s="195"/>
      <c r="FHG34" s="195"/>
      <c r="FHH34" s="195"/>
      <c r="FHI34" s="315"/>
      <c r="FHJ34" s="195"/>
      <c r="FHK34" s="195"/>
      <c r="FHL34" s="195"/>
      <c r="FHM34" s="195"/>
      <c r="FHN34" s="195"/>
      <c r="FHO34" s="195"/>
      <c r="FHP34" s="195"/>
      <c r="FHQ34" s="195"/>
      <c r="FHR34" s="195"/>
      <c r="FHS34" s="195"/>
      <c r="FHT34" s="195"/>
      <c r="FHU34" s="195"/>
      <c r="FHV34" s="195"/>
      <c r="FHW34" s="315"/>
      <c r="FHX34" s="195"/>
      <c r="FHY34" s="195"/>
      <c r="FHZ34" s="195"/>
      <c r="FIA34" s="195"/>
      <c r="FIB34" s="195"/>
      <c r="FIC34" s="195"/>
      <c r="FID34" s="195"/>
      <c r="FIE34" s="195"/>
      <c r="FIF34" s="195"/>
      <c r="FIG34" s="195"/>
      <c r="FIH34" s="195"/>
      <c r="FII34" s="195"/>
      <c r="FIJ34" s="195"/>
      <c r="FIK34" s="315"/>
      <c r="FIL34" s="195"/>
      <c r="FIM34" s="195"/>
      <c r="FIN34" s="195"/>
      <c r="FIO34" s="195"/>
      <c r="FIP34" s="195"/>
      <c r="FIQ34" s="195"/>
      <c r="FIR34" s="195"/>
      <c r="FIS34" s="195"/>
      <c r="FIT34" s="195"/>
      <c r="FIU34" s="195"/>
      <c r="FIV34" s="195"/>
      <c r="FIW34" s="195"/>
      <c r="FIX34" s="195"/>
      <c r="FIY34" s="315"/>
      <c r="FIZ34" s="195"/>
      <c r="FJA34" s="195"/>
      <c r="FJB34" s="195"/>
      <c r="FJC34" s="195"/>
      <c r="FJD34" s="195"/>
      <c r="FJE34" s="195"/>
      <c r="FJF34" s="195"/>
      <c r="FJG34" s="195"/>
      <c r="FJH34" s="195"/>
      <c r="FJI34" s="195"/>
      <c r="FJJ34" s="195"/>
      <c r="FJK34" s="195"/>
      <c r="FJL34" s="195"/>
      <c r="FJM34" s="315"/>
      <c r="FJN34" s="195"/>
      <c r="FJO34" s="195"/>
      <c r="FJP34" s="195"/>
      <c r="FJQ34" s="195"/>
      <c r="FJR34" s="195"/>
      <c r="FJS34" s="195"/>
      <c r="FJT34" s="195"/>
      <c r="FJU34" s="195"/>
      <c r="FJV34" s="195"/>
      <c r="FJW34" s="195"/>
      <c r="FJX34" s="195"/>
      <c r="FJY34" s="195"/>
      <c r="FJZ34" s="195"/>
      <c r="FKA34" s="315"/>
      <c r="FKB34" s="195"/>
      <c r="FKC34" s="195"/>
      <c r="FKD34" s="195"/>
      <c r="FKE34" s="195"/>
      <c r="FKF34" s="195"/>
      <c r="FKG34" s="195"/>
      <c r="FKH34" s="195"/>
      <c r="FKI34" s="195"/>
      <c r="FKJ34" s="195"/>
      <c r="FKK34" s="195"/>
      <c r="FKL34" s="195"/>
      <c r="FKM34" s="195"/>
      <c r="FKN34" s="195"/>
      <c r="FKO34" s="315"/>
      <c r="FKP34" s="195"/>
      <c r="FKQ34" s="195"/>
      <c r="FKR34" s="195"/>
      <c r="FKS34" s="195"/>
      <c r="FKT34" s="195"/>
      <c r="FKU34" s="195"/>
      <c r="FKV34" s="195"/>
      <c r="FKW34" s="195"/>
      <c r="FKX34" s="195"/>
      <c r="FKY34" s="195"/>
      <c r="FKZ34" s="195"/>
      <c r="FLA34" s="195"/>
      <c r="FLB34" s="195"/>
      <c r="FLC34" s="315"/>
      <c r="FLD34" s="195"/>
      <c r="FLE34" s="195"/>
      <c r="FLF34" s="195"/>
      <c r="FLG34" s="195"/>
      <c r="FLH34" s="195"/>
      <c r="FLI34" s="195"/>
      <c r="FLJ34" s="195"/>
      <c r="FLK34" s="195"/>
      <c r="FLL34" s="195"/>
      <c r="FLM34" s="195"/>
      <c r="FLN34" s="195"/>
      <c r="FLO34" s="195"/>
      <c r="FLP34" s="195"/>
      <c r="FLQ34" s="315"/>
      <c r="FLR34" s="195"/>
      <c r="FLS34" s="195"/>
      <c r="FLT34" s="195"/>
      <c r="FLU34" s="195"/>
      <c r="FLV34" s="195"/>
      <c r="FLW34" s="195"/>
      <c r="FLX34" s="195"/>
      <c r="FLY34" s="195"/>
      <c r="FLZ34" s="195"/>
      <c r="FMA34" s="195"/>
      <c r="FMB34" s="195"/>
      <c r="FMC34" s="195"/>
      <c r="FMD34" s="195"/>
      <c r="FME34" s="315"/>
      <c r="FMF34" s="195"/>
      <c r="FMG34" s="195"/>
      <c r="FMH34" s="195"/>
      <c r="FMI34" s="195"/>
      <c r="FMJ34" s="195"/>
      <c r="FMK34" s="195"/>
      <c r="FML34" s="195"/>
      <c r="FMM34" s="195"/>
      <c r="FMN34" s="195"/>
      <c r="FMO34" s="195"/>
      <c r="FMP34" s="195"/>
      <c r="FMQ34" s="195"/>
      <c r="FMR34" s="195"/>
      <c r="FMS34" s="315"/>
      <c r="FMT34" s="195"/>
      <c r="FMU34" s="195"/>
      <c r="FMV34" s="195"/>
      <c r="FMW34" s="195"/>
      <c r="FMX34" s="195"/>
      <c r="FMY34" s="195"/>
      <c r="FMZ34" s="195"/>
      <c r="FNA34" s="195"/>
      <c r="FNB34" s="195"/>
      <c r="FNC34" s="195"/>
      <c r="FND34" s="195"/>
      <c r="FNE34" s="195"/>
      <c r="FNF34" s="195"/>
      <c r="FNG34" s="315"/>
      <c r="FNH34" s="195"/>
      <c r="FNI34" s="195"/>
      <c r="FNJ34" s="195"/>
      <c r="FNK34" s="195"/>
      <c r="FNL34" s="195"/>
      <c r="FNM34" s="195"/>
      <c r="FNN34" s="195"/>
      <c r="FNO34" s="195"/>
      <c r="FNP34" s="195"/>
      <c r="FNQ34" s="195"/>
      <c r="FNR34" s="195"/>
      <c r="FNS34" s="195"/>
      <c r="FNT34" s="195"/>
      <c r="FNU34" s="315"/>
      <c r="FNV34" s="195"/>
      <c r="FNW34" s="195"/>
      <c r="FNX34" s="195"/>
      <c r="FNY34" s="195"/>
      <c r="FNZ34" s="195"/>
      <c r="FOA34" s="195"/>
      <c r="FOB34" s="195"/>
      <c r="FOC34" s="195"/>
      <c r="FOD34" s="195"/>
      <c r="FOE34" s="195"/>
      <c r="FOF34" s="195"/>
      <c r="FOG34" s="195"/>
      <c r="FOH34" s="195"/>
      <c r="FOI34" s="315"/>
      <c r="FOJ34" s="195"/>
      <c r="FOK34" s="195"/>
      <c r="FOL34" s="195"/>
      <c r="FOM34" s="195"/>
      <c r="FON34" s="195"/>
      <c r="FOO34" s="195"/>
      <c r="FOP34" s="195"/>
      <c r="FOQ34" s="195"/>
      <c r="FOR34" s="195"/>
      <c r="FOS34" s="195"/>
      <c r="FOT34" s="195"/>
      <c r="FOU34" s="195"/>
      <c r="FOV34" s="195"/>
      <c r="FOW34" s="315"/>
      <c r="FOX34" s="195"/>
      <c r="FOY34" s="195"/>
      <c r="FOZ34" s="195"/>
      <c r="FPA34" s="195"/>
      <c r="FPB34" s="195"/>
      <c r="FPC34" s="195"/>
      <c r="FPD34" s="195"/>
      <c r="FPE34" s="195"/>
      <c r="FPF34" s="195"/>
      <c r="FPG34" s="195"/>
      <c r="FPH34" s="195"/>
      <c r="FPI34" s="195"/>
      <c r="FPJ34" s="195"/>
      <c r="FPK34" s="315"/>
      <c r="FPL34" s="195"/>
      <c r="FPM34" s="195"/>
      <c r="FPN34" s="195"/>
      <c r="FPO34" s="195"/>
      <c r="FPP34" s="195"/>
      <c r="FPQ34" s="195"/>
      <c r="FPR34" s="195"/>
      <c r="FPS34" s="195"/>
      <c r="FPT34" s="195"/>
      <c r="FPU34" s="195"/>
      <c r="FPV34" s="195"/>
      <c r="FPW34" s="195"/>
      <c r="FPX34" s="195"/>
      <c r="FPY34" s="315"/>
      <c r="FPZ34" s="195"/>
      <c r="FQA34" s="195"/>
      <c r="FQB34" s="195"/>
      <c r="FQC34" s="195"/>
      <c r="FQD34" s="195"/>
      <c r="FQE34" s="195"/>
      <c r="FQF34" s="195"/>
      <c r="FQG34" s="195"/>
      <c r="FQH34" s="195"/>
      <c r="FQI34" s="195"/>
      <c r="FQJ34" s="195"/>
      <c r="FQK34" s="195"/>
      <c r="FQL34" s="195"/>
      <c r="FQM34" s="315"/>
      <c r="FQN34" s="195"/>
      <c r="FQO34" s="195"/>
      <c r="FQP34" s="195"/>
      <c r="FQQ34" s="195"/>
      <c r="FQR34" s="195"/>
      <c r="FQS34" s="195"/>
      <c r="FQT34" s="195"/>
      <c r="FQU34" s="195"/>
      <c r="FQV34" s="195"/>
      <c r="FQW34" s="195"/>
      <c r="FQX34" s="195"/>
      <c r="FQY34" s="195"/>
      <c r="FQZ34" s="195"/>
      <c r="FRA34" s="315"/>
      <c r="FRB34" s="195"/>
      <c r="FRC34" s="195"/>
      <c r="FRD34" s="195"/>
      <c r="FRE34" s="195"/>
      <c r="FRF34" s="195"/>
      <c r="FRG34" s="195"/>
      <c r="FRH34" s="195"/>
      <c r="FRI34" s="195"/>
      <c r="FRJ34" s="195"/>
      <c r="FRK34" s="195"/>
      <c r="FRL34" s="195"/>
      <c r="FRM34" s="195"/>
      <c r="FRN34" s="195"/>
      <c r="FRO34" s="315"/>
      <c r="FRP34" s="195"/>
      <c r="FRQ34" s="195"/>
      <c r="FRR34" s="195"/>
      <c r="FRS34" s="195"/>
      <c r="FRT34" s="195"/>
      <c r="FRU34" s="195"/>
      <c r="FRV34" s="195"/>
      <c r="FRW34" s="195"/>
      <c r="FRX34" s="195"/>
      <c r="FRY34" s="195"/>
      <c r="FRZ34" s="195"/>
      <c r="FSA34" s="195"/>
      <c r="FSB34" s="195"/>
      <c r="FSC34" s="315"/>
      <c r="FSD34" s="195"/>
      <c r="FSE34" s="195"/>
      <c r="FSF34" s="195"/>
      <c r="FSG34" s="195"/>
      <c r="FSH34" s="195"/>
      <c r="FSI34" s="195"/>
      <c r="FSJ34" s="195"/>
      <c r="FSK34" s="195"/>
      <c r="FSL34" s="195"/>
      <c r="FSM34" s="195"/>
      <c r="FSN34" s="195"/>
      <c r="FSO34" s="195"/>
      <c r="FSP34" s="195"/>
      <c r="FSQ34" s="315"/>
      <c r="FSR34" s="195"/>
      <c r="FSS34" s="195"/>
      <c r="FST34" s="195"/>
      <c r="FSU34" s="195"/>
      <c r="FSV34" s="195"/>
      <c r="FSW34" s="195"/>
      <c r="FSX34" s="195"/>
      <c r="FSY34" s="195"/>
      <c r="FSZ34" s="195"/>
      <c r="FTA34" s="195"/>
      <c r="FTB34" s="195"/>
      <c r="FTC34" s="195"/>
      <c r="FTD34" s="195"/>
      <c r="FTE34" s="315"/>
      <c r="FTF34" s="195"/>
      <c r="FTG34" s="195"/>
      <c r="FTH34" s="195"/>
      <c r="FTI34" s="195"/>
      <c r="FTJ34" s="195"/>
      <c r="FTK34" s="195"/>
      <c r="FTL34" s="195"/>
      <c r="FTM34" s="195"/>
      <c r="FTN34" s="195"/>
      <c r="FTO34" s="195"/>
      <c r="FTP34" s="195"/>
      <c r="FTQ34" s="195"/>
      <c r="FTR34" s="195"/>
      <c r="FTS34" s="315"/>
      <c r="FTT34" s="195"/>
      <c r="FTU34" s="195"/>
      <c r="FTV34" s="195"/>
      <c r="FTW34" s="195"/>
      <c r="FTX34" s="195"/>
      <c r="FTY34" s="195"/>
      <c r="FTZ34" s="195"/>
      <c r="FUA34" s="195"/>
      <c r="FUB34" s="195"/>
      <c r="FUC34" s="195"/>
      <c r="FUD34" s="195"/>
      <c r="FUE34" s="195"/>
      <c r="FUF34" s="195"/>
      <c r="FUG34" s="315"/>
      <c r="FUH34" s="195"/>
      <c r="FUI34" s="195"/>
      <c r="FUJ34" s="195"/>
      <c r="FUK34" s="195"/>
      <c r="FUL34" s="195"/>
      <c r="FUM34" s="195"/>
      <c r="FUN34" s="195"/>
      <c r="FUO34" s="195"/>
      <c r="FUP34" s="195"/>
      <c r="FUQ34" s="195"/>
      <c r="FUR34" s="195"/>
      <c r="FUS34" s="195"/>
      <c r="FUT34" s="195"/>
      <c r="FUU34" s="315"/>
      <c r="FUV34" s="195"/>
      <c r="FUW34" s="195"/>
      <c r="FUX34" s="195"/>
      <c r="FUY34" s="195"/>
      <c r="FUZ34" s="195"/>
      <c r="FVA34" s="195"/>
      <c r="FVB34" s="195"/>
      <c r="FVC34" s="195"/>
      <c r="FVD34" s="195"/>
      <c r="FVE34" s="195"/>
      <c r="FVF34" s="195"/>
      <c r="FVG34" s="195"/>
      <c r="FVH34" s="195"/>
      <c r="FVI34" s="315"/>
      <c r="FVJ34" s="195"/>
      <c r="FVK34" s="195"/>
      <c r="FVL34" s="195"/>
      <c r="FVM34" s="195"/>
      <c r="FVN34" s="195"/>
      <c r="FVO34" s="195"/>
      <c r="FVP34" s="195"/>
      <c r="FVQ34" s="195"/>
      <c r="FVR34" s="195"/>
      <c r="FVS34" s="195"/>
      <c r="FVT34" s="195"/>
      <c r="FVU34" s="195"/>
      <c r="FVV34" s="195"/>
      <c r="FVW34" s="315"/>
      <c r="FVX34" s="195"/>
      <c r="FVY34" s="195"/>
      <c r="FVZ34" s="195"/>
      <c r="FWA34" s="195"/>
      <c r="FWB34" s="195"/>
      <c r="FWC34" s="195"/>
      <c r="FWD34" s="195"/>
      <c r="FWE34" s="195"/>
      <c r="FWF34" s="195"/>
      <c r="FWG34" s="195"/>
      <c r="FWH34" s="195"/>
      <c r="FWI34" s="195"/>
      <c r="FWJ34" s="195"/>
      <c r="FWK34" s="315"/>
      <c r="FWL34" s="195"/>
      <c r="FWM34" s="195"/>
      <c r="FWN34" s="195"/>
      <c r="FWO34" s="195"/>
      <c r="FWP34" s="195"/>
      <c r="FWQ34" s="195"/>
      <c r="FWR34" s="195"/>
      <c r="FWS34" s="195"/>
      <c r="FWT34" s="195"/>
      <c r="FWU34" s="195"/>
      <c r="FWV34" s="195"/>
      <c r="FWW34" s="195"/>
      <c r="FWX34" s="195"/>
      <c r="FWY34" s="315"/>
      <c r="FWZ34" s="195"/>
      <c r="FXA34" s="195"/>
      <c r="FXB34" s="195"/>
      <c r="FXC34" s="195"/>
      <c r="FXD34" s="195"/>
      <c r="FXE34" s="195"/>
      <c r="FXF34" s="195"/>
      <c r="FXG34" s="195"/>
      <c r="FXH34" s="195"/>
      <c r="FXI34" s="195"/>
      <c r="FXJ34" s="195"/>
      <c r="FXK34" s="195"/>
      <c r="FXL34" s="195"/>
      <c r="FXM34" s="315"/>
      <c r="FXN34" s="195"/>
      <c r="FXO34" s="195"/>
      <c r="FXP34" s="195"/>
      <c r="FXQ34" s="195"/>
      <c r="FXR34" s="195"/>
      <c r="FXS34" s="195"/>
      <c r="FXT34" s="195"/>
      <c r="FXU34" s="195"/>
      <c r="FXV34" s="195"/>
      <c r="FXW34" s="195"/>
      <c r="FXX34" s="195"/>
      <c r="FXY34" s="195"/>
      <c r="FXZ34" s="195"/>
      <c r="FYA34" s="315"/>
      <c r="FYB34" s="195"/>
      <c r="FYC34" s="195"/>
      <c r="FYD34" s="195"/>
      <c r="FYE34" s="195"/>
      <c r="FYF34" s="195"/>
      <c r="FYG34" s="195"/>
      <c r="FYH34" s="195"/>
      <c r="FYI34" s="195"/>
      <c r="FYJ34" s="195"/>
      <c r="FYK34" s="195"/>
      <c r="FYL34" s="195"/>
      <c r="FYM34" s="195"/>
      <c r="FYN34" s="195"/>
      <c r="FYO34" s="315"/>
      <c r="FYP34" s="195"/>
      <c r="FYQ34" s="195"/>
      <c r="FYR34" s="195"/>
      <c r="FYS34" s="195"/>
      <c r="FYT34" s="195"/>
      <c r="FYU34" s="195"/>
      <c r="FYV34" s="195"/>
      <c r="FYW34" s="195"/>
      <c r="FYX34" s="195"/>
      <c r="FYY34" s="195"/>
      <c r="FYZ34" s="195"/>
      <c r="FZA34" s="195"/>
      <c r="FZB34" s="195"/>
      <c r="FZC34" s="315"/>
      <c r="FZD34" s="195"/>
      <c r="FZE34" s="195"/>
      <c r="FZF34" s="195"/>
      <c r="FZG34" s="195"/>
      <c r="FZH34" s="195"/>
      <c r="FZI34" s="195"/>
      <c r="FZJ34" s="195"/>
      <c r="FZK34" s="195"/>
      <c r="FZL34" s="195"/>
      <c r="FZM34" s="195"/>
      <c r="FZN34" s="195"/>
      <c r="FZO34" s="195"/>
      <c r="FZP34" s="195"/>
      <c r="FZQ34" s="315"/>
      <c r="FZR34" s="195"/>
      <c r="FZS34" s="195"/>
      <c r="FZT34" s="195"/>
      <c r="FZU34" s="195"/>
      <c r="FZV34" s="195"/>
      <c r="FZW34" s="195"/>
      <c r="FZX34" s="195"/>
      <c r="FZY34" s="195"/>
      <c r="FZZ34" s="195"/>
      <c r="GAA34" s="195"/>
      <c r="GAB34" s="195"/>
      <c r="GAC34" s="195"/>
      <c r="GAD34" s="195"/>
      <c r="GAE34" s="315"/>
      <c r="GAF34" s="195"/>
      <c r="GAG34" s="195"/>
      <c r="GAH34" s="195"/>
      <c r="GAI34" s="195"/>
      <c r="GAJ34" s="195"/>
      <c r="GAK34" s="195"/>
      <c r="GAL34" s="195"/>
      <c r="GAM34" s="195"/>
      <c r="GAN34" s="195"/>
      <c r="GAO34" s="195"/>
      <c r="GAP34" s="195"/>
      <c r="GAQ34" s="195"/>
      <c r="GAR34" s="195"/>
      <c r="GAS34" s="315"/>
      <c r="GAT34" s="195"/>
      <c r="GAU34" s="195"/>
      <c r="GAV34" s="195"/>
      <c r="GAW34" s="195"/>
      <c r="GAX34" s="195"/>
      <c r="GAY34" s="195"/>
      <c r="GAZ34" s="195"/>
      <c r="GBA34" s="195"/>
      <c r="GBB34" s="195"/>
      <c r="GBC34" s="195"/>
      <c r="GBD34" s="195"/>
      <c r="GBE34" s="195"/>
      <c r="GBF34" s="195"/>
      <c r="GBG34" s="315"/>
      <c r="GBH34" s="195"/>
      <c r="GBI34" s="195"/>
      <c r="GBJ34" s="195"/>
      <c r="GBK34" s="195"/>
      <c r="GBL34" s="195"/>
      <c r="GBM34" s="195"/>
      <c r="GBN34" s="195"/>
      <c r="GBO34" s="195"/>
      <c r="GBP34" s="195"/>
      <c r="GBQ34" s="195"/>
      <c r="GBR34" s="195"/>
      <c r="GBS34" s="195"/>
      <c r="GBT34" s="195"/>
      <c r="GBU34" s="315"/>
      <c r="GBV34" s="195"/>
      <c r="GBW34" s="195"/>
      <c r="GBX34" s="195"/>
      <c r="GBY34" s="195"/>
      <c r="GBZ34" s="195"/>
      <c r="GCA34" s="195"/>
      <c r="GCB34" s="195"/>
      <c r="GCC34" s="195"/>
      <c r="GCD34" s="195"/>
      <c r="GCE34" s="195"/>
      <c r="GCF34" s="195"/>
      <c r="GCG34" s="195"/>
      <c r="GCH34" s="195"/>
      <c r="GCI34" s="315"/>
      <c r="GCJ34" s="195"/>
      <c r="GCK34" s="195"/>
      <c r="GCL34" s="195"/>
      <c r="GCM34" s="195"/>
      <c r="GCN34" s="195"/>
      <c r="GCO34" s="195"/>
      <c r="GCP34" s="195"/>
      <c r="GCQ34" s="195"/>
      <c r="GCR34" s="195"/>
      <c r="GCS34" s="195"/>
      <c r="GCT34" s="195"/>
      <c r="GCU34" s="195"/>
      <c r="GCV34" s="195"/>
      <c r="GCW34" s="315"/>
      <c r="GCX34" s="195"/>
      <c r="GCY34" s="195"/>
      <c r="GCZ34" s="195"/>
      <c r="GDA34" s="195"/>
      <c r="GDB34" s="195"/>
      <c r="GDC34" s="195"/>
      <c r="GDD34" s="195"/>
      <c r="GDE34" s="195"/>
      <c r="GDF34" s="195"/>
      <c r="GDG34" s="195"/>
      <c r="GDH34" s="195"/>
      <c r="GDI34" s="195"/>
      <c r="GDJ34" s="195"/>
      <c r="GDK34" s="315"/>
      <c r="GDL34" s="195"/>
      <c r="GDM34" s="195"/>
      <c r="GDN34" s="195"/>
      <c r="GDO34" s="195"/>
      <c r="GDP34" s="195"/>
      <c r="GDQ34" s="195"/>
      <c r="GDR34" s="195"/>
      <c r="GDS34" s="195"/>
      <c r="GDT34" s="195"/>
      <c r="GDU34" s="195"/>
      <c r="GDV34" s="195"/>
      <c r="GDW34" s="195"/>
      <c r="GDX34" s="195"/>
      <c r="GDY34" s="315"/>
      <c r="GDZ34" s="195"/>
      <c r="GEA34" s="195"/>
      <c r="GEB34" s="195"/>
      <c r="GEC34" s="195"/>
      <c r="GED34" s="195"/>
      <c r="GEE34" s="195"/>
      <c r="GEF34" s="195"/>
      <c r="GEG34" s="195"/>
      <c r="GEH34" s="195"/>
      <c r="GEI34" s="195"/>
      <c r="GEJ34" s="195"/>
      <c r="GEK34" s="195"/>
      <c r="GEL34" s="195"/>
      <c r="GEM34" s="315"/>
      <c r="GEN34" s="195"/>
      <c r="GEO34" s="195"/>
      <c r="GEP34" s="195"/>
      <c r="GEQ34" s="195"/>
      <c r="GER34" s="195"/>
      <c r="GES34" s="195"/>
      <c r="GET34" s="195"/>
      <c r="GEU34" s="195"/>
      <c r="GEV34" s="195"/>
      <c r="GEW34" s="195"/>
      <c r="GEX34" s="195"/>
      <c r="GEY34" s="195"/>
      <c r="GEZ34" s="195"/>
      <c r="GFA34" s="315"/>
      <c r="GFB34" s="195"/>
      <c r="GFC34" s="195"/>
      <c r="GFD34" s="195"/>
      <c r="GFE34" s="195"/>
      <c r="GFF34" s="195"/>
      <c r="GFG34" s="195"/>
      <c r="GFH34" s="195"/>
      <c r="GFI34" s="195"/>
      <c r="GFJ34" s="195"/>
      <c r="GFK34" s="195"/>
      <c r="GFL34" s="195"/>
      <c r="GFM34" s="195"/>
      <c r="GFN34" s="195"/>
      <c r="GFO34" s="315"/>
      <c r="GFP34" s="195"/>
      <c r="GFQ34" s="195"/>
      <c r="GFR34" s="195"/>
      <c r="GFS34" s="195"/>
      <c r="GFT34" s="195"/>
      <c r="GFU34" s="195"/>
      <c r="GFV34" s="195"/>
      <c r="GFW34" s="195"/>
      <c r="GFX34" s="195"/>
      <c r="GFY34" s="195"/>
      <c r="GFZ34" s="195"/>
      <c r="GGA34" s="195"/>
      <c r="GGB34" s="195"/>
      <c r="GGC34" s="315"/>
      <c r="GGD34" s="195"/>
      <c r="GGE34" s="195"/>
      <c r="GGF34" s="195"/>
      <c r="GGG34" s="195"/>
      <c r="GGH34" s="195"/>
      <c r="GGI34" s="195"/>
      <c r="GGJ34" s="195"/>
      <c r="GGK34" s="195"/>
      <c r="GGL34" s="195"/>
      <c r="GGM34" s="195"/>
      <c r="GGN34" s="195"/>
      <c r="GGO34" s="195"/>
      <c r="GGP34" s="195"/>
      <c r="GGQ34" s="315"/>
      <c r="GGR34" s="195"/>
      <c r="GGS34" s="195"/>
      <c r="GGT34" s="195"/>
      <c r="GGU34" s="195"/>
      <c r="GGV34" s="195"/>
      <c r="GGW34" s="195"/>
      <c r="GGX34" s="195"/>
      <c r="GGY34" s="195"/>
      <c r="GGZ34" s="195"/>
      <c r="GHA34" s="195"/>
      <c r="GHB34" s="195"/>
      <c r="GHC34" s="195"/>
      <c r="GHD34" s="195"/>
      <c r="GHE34" s="315"/>
      <c r="GHF34" s="195"/>
      <c r="GHG34" s="195"/>
      <c r="GHH34" s="195"/>
      <c r="GHI34" s="195"/>
      <c r="GHJ34" s="195"/>
      <c r="GHK34" s="195"/>
      <c r="GHL34" s="195"/>
      <c r="GHM34" s="195"/>
      <c r="GHN34" s="195"/>
      <c r="GHO34" s="195"/>
      <c r="GHP34" s="195"/>
      <c r="GHQ34" s="195"/>
      <c r="GHR34" s="195"/>
      <c r="GHS34" s="315"/>
      <c r="GHT34" s="195"/>
      <c r="GHU34" s="195"/>
      <c r="GHV34" s="195"/>
      <c r="GHW34" s="195"/>
      <c r="GHX34" s="195"/>
      <c r="GHY34" s="195"/>
      <c r="GHZ34" s="195"/>
      <c r="GIA34" s="195"/>
      <c r="GIB34" s="195"/>
      <c r="GIC34" s="195"/>
      <c r="GID34" s="195"/>
      <c r="GIE34" s="195"/>
      <c r="GIF34" s="195"/>
      <c r="GIG34" s="315"/>
      <c r="GIH34" s="195"/>
      <c r="GII34" s="195"/>
      <c r="GIJ34" s="195"/>
      <c r="GIK34" s="195"/>
      <c r="GIL34" s="195"/>
      <c r="GIM34" s="195"/>
      <c r="GIN34" s="195"/>
      <c r="GIO34" s="195"/>
      <c r="GIP34" s="195"/>
      <c r="GIQ34" s="195"/>
      <c r="GIR34" s="195"/>
      <c r="GIS34" s="195"/>
      <c r="GIT34" s="195"/>
      <c r="GIU34" s="315"/>
      <c r="GIV34" s="195"/>
      <c r="GIW34" s="195"/>
      <c r="GIX34" s="195"/>
      <c r="GIY34" s="195"/>
      <c r="GIZ34" s="195"/>
      <c r="GJA34" s="195"/>
      <c r="GJB34" s="195"/>
      <c r="GJC34" s="195"/>
      <c r="GJD34" s="195"/>
      <c r="GJE34" s="195"/>
      <c r="GJF34" s="195"/>
      <c r="GJG34" s="195"/>
      <c r="GJH34" s="195"/>
      <c r="GJI34" s="315"/>
      <c r="GJJ34" s="195"/>
      <c r="GJK34" s="195"/>
      <c r="GJL34" s="195"/>
      <c r="GJM34" s="195"/>
      <c r="GJN34" s="195"/>
      <c r="GJO34" s="195"/>
      <c r="GJP34" s="195"/>
      <c r="GJQ34" s="195"/>
      <c r="GJR34" s="195"/>
      <c r="GJS34" s="195"/>
      <c r="GJT34" s="195"/>
      <c r="GJU34" s="195"/>
      <c r="GJV34" s="195"/>
      <c r="GJW34" s="315"/>
      <c r="GJX34" s="195"/>
      <c r="GJY34" s="195"/>
      <c r="GJZ34" s="195"/>
      <c r="GKA34" s="195"/>
      <c r="GKB34" s="195"/>
      <c r="GKC34" s="195"/>
      <c r="GKD34" s="195"/>
      <c r="GKE34" s="195"/>
      <c r="GKF34" s="195"/>
      <c r="GKG34" s="195"/>
      <c r="GKH34" s="195"/>
      <c r="GKI34" s="195"/>
      <c r="GKJ34" s="195"/>
      <c r="GKK34" s="315"/>
      <c r="GKL34" s="195"/>
      <c r="GKM34" s="195"/>
      <c r="GKN34" s="195"/>
      <c r="GKO34" s="195"/>
      <c r="GKP34" s="195"/>
      <c r="GKQ34" s="195"/>
      <c r="GKR34" s="195"/>
      <c r="GKS34" s="195"/>
      <c r="GKT34" s="195"/>
      <c r="GKU34" s="195"/>
      <c r="GKV34" s="195"/>
      <c r="GKW34" s="195"/>
      <c r="GKX34" s="195"/>
      <c r="GKY34" s="315"/>
      <c r="GKZ34" s="195"/>
      <c r="GLA34" s="195"/>
      <c r="GLB34" s="195"/>
      <c r="GLC34" s="195"/>
      <c r="GLD34" s="195"/>
      <c r="GLE34" s="195"/>
      <c r="GLF34" s="195"/>
      <c r="GLG34" s="195"/>
      <c r="GLH34" s="195"/>
      <c r="GLI34" s="195"/>
      <c r="GLJ34" s="195"/>
      <c r="GLK34" s="195"/>
      <c r="GLL34" s="195"/>
      <c r="GLM34" s="315"/>
      <c r="GLN34" s="195"/>
      <c r="GLO34" s="195"/>
      <c r="GLP34" s="195"/>
      <c r="GLQ34" s="195"/>
      <c r="GLR34" s="195"/>
      <c r="GLS34" s="195"/>
      <c r="GLT34" s="195"/>
      <c r="GLU34" s="195"/>
      <c r="GLV34" s="195"/>
      <c r="GLW34" s="195"/>
      <c r="GLX34" s="195"/>
      <c r="GLY34" s="195"/>
      <c r="GLZ34" s="195"/>
      <c r="GMA34" s="315"/>
      <c r="GMB34" s="195"/>
      <c r="GMC34" s="195"/>
      <c r="GMD34" s="195"/>
      <c r="GME34" s="195"/>
      <c r="GMF34" s="195"/>
      <c r="GMG34" s="195"/>
      <c r="GMH34" s="195"/>
      <c r="GMI34" s="195"/>
      <c r="GMJ34" s="195"/>
      <c r="GMK34" s="195"/>
      <c r="GML34" s="195"/>
      <c r="GMM34" s="195"/>
      <c r="GMN34" s="195"/>
      <c r="GMO34" s="315"/>
      <c r="GMP34" s="195"/>
      <c r="GMQ34" s="195"/>
      <c r="GMR34" s="195"/>
      <c r="GMS34" s="195"/>
      <c r="GMT34" s="195"/>
      <c r="GMU34" s="195"/>
      <c r="GMV34" s="195"/>
      <c r="GMW34" s="195"/>
      <c r="GMX34" s="195"/>
      <c r="GMY34" s="195"/>
      <c r="GMZ34" s="195"/>
      <c r="GNA34" s="195"/>
      <c r="GNB34" s="195"/>
      <c r="GNC34" s="315"/>
      <c r="GND34" s="195"/>
      <c r="GNE34" s="195"/>
      <c r="GNF34" s="195"/>
      <c r="GNG34" s="195"/>
      <c r="GNH34" s="195"/>
      <c r="GNI34" s="195"/>
      <c r="GNJ34" s="195"/>
      <c r="GNK34" s="195"/>
      <c r="GNL34" s="195"/>
      <c r="GNM34" s="195"/>
      <c r="GNN34" s="195"/>
      <c r="GNO34" s="195"/>
      <c r="GNP34" s="195"/>
      <c r="GNQ34" s="315"/>
      <c r="GNR34" s="195"/>
      <c r="GNS34" s="195"/>
      <c r="GNT34" s="195"/>
      <c r="GNU34" s="195"/>
      <c r="GNV34" s="195"/>
      <c r="GNW34" s="195"/>
      <c r="GNX34" s="195"/>
      <c r="GNY34" s="195"/>
      <c r="GNZ34" s="195"/>
      <c r="GOA34" s="195"/>
      <c r="GOB34" s="195"/>
      <c r="GOC34" s="195"/>
      <c r="GOD34" s="195"/>
      <c r="GOE34" s="315"/>
      <c r="GOF34" s="195"/>
      <c r="GOG34" s="195"/>
      <c r="GOH34" s="195"/>
      <c r="GOI34" s="195"/>
      <c r="GOJ34" s="195"/>
      <c r="GOK34" s="195"/>
      <c r="GOL34" s="195"/>
      <c r="GOM34" s="195"/>
      <c r="GON34" s="195"/>
      <c r="GOO34" s="195"/>
      <c r="GOP34" s="195"/>
      <c r="GOQ34" s="195"/>
      <c r="GOR34" s="195"/>
      <c r="GOS34" s="315"/>
      <c r="GOT34" s="195"/>
      <c r="GOU34" s="195"/>
      <c r="GOV34" s="195"/>
      <c r="GOW34" s="195"/>
      <c r="GOX34" s="195"/>
      <c r="GOY34" s="195"/>
      <c r="GOZ34" s="195"/>
      <c r="GPA34" s="195"/>
      <c r="GPB34" s="195"/>
      <c r="GPC34" s="195"/>
      <c r="GPD34" s="195"/>
      <c r="GPE34" s="195"/>
      <c r="GPF34" s="195"/>
      <c r="GPG34" s="315"/>
      <c r="GPH34" s="195"/>
      <c r="GPI34" s="195"/>
      <c r="GPJ34" s="195"/>
      <c r="GPK34" s="195"/>
      <c r="GPL34" s="195"/>
      <c r="GPM34" s="195"/>
      <c r="GPN34" s="195"/>
      <c r="GPO34" s="195"/>
      <c r="GPP34" s="195"/>
      <c r="GPQ34" s="195"/>
      <c r="GPR34" s="195"/>
      <c r="GPS34" s="195"/>
      <c r="GPT34" s="195"/>
      <c r="GPU34" s="315"/>
      <c r="GPV34" s="195"/>
      <c r="GPW34" s="195"/>
      <c r="GPX34" s="195"/>
      <c r="GPY34" s="195"/>
      <c r="GPZ34" s="195"/>
      <c r="GQA34" s="195"/>
      <c r="GQB34" s="195"/>
      <c r="GQC34" s="195"/>
      <c r="GQD34" s="195"/>
      <c r="GQE34" s="195"/>
      <c r="GQF34" s="195"/>
      <c r="GQG34" s="195"/>
      <c r="GQH34" s="195"/>
      <c r="GQI34" s="315"/>
      <c r="GQJ34" s="195"/>
      <c r="GQK34" s="195"/>
      <c r="GQL34" s="195"/>
      <c r="GQM34" s="195"/>
      <c r="GQN34" s="195"/>
      <c r="GQO34" s="195"/>
      <c r="GQP34" s="195"/>
      <c r="GQQ34" s="195"/>
      <c r="GQR34" s="195"/>
      <c r="GQS34" s="195"/>
      <c r="GQT34" s="195"/>
      <c r="GQU34" s="195"/>
      <c r="GQV34" s="195"/>
      <c r="GQW34" s="315"/>
      <c r="GQX34" s="195"/>
      <c r="GQY34" s="195"/>
      <c r="GQZ34" s="195"/>
      <c r="GRA34" s="195"/>
      <c r="GRB34" s="195"/>
      <c r="GRC34" s="195"/>
      <c r="GRD34" s="195"/>
      <c r="GRE34" s="195"/>
      <c r="GRF34" s="195"/>
      <c r="GRG34" s="195"/>
      <c r="GRH34" s="195"/>
      <c r="GRI34" s="195"/>
      <c r="GRJ34" s="195"/>
      <c r="GRK34" s="315"/>
      <c r="GRL34" s="195"/>
      <c r="GRM34" s="195"/>
      <c r="GRN34" s="195"/>
      <c r="GRO34" s="195"/>
      <c r="GRP34" s="195"/>
      <c r="GRQ34" s="195"/>
      <c r="GRR34" s="195"/>
      <c r="GRS34" s="195"/>
      <c r="GRT34" s="195"/>
      <c r="GRU34" s="195"/>
      <c r="GRV34" s="195"/>
      <c r="GRW34" s="195"/>
      <c r="GRX34" s="195"/>
      <c r="GRY34" s="315"/>
      <c r="GRZ34" s="195"/>
      <c r="GSA34" s="195"/>
      <c r="GSB34" s="195"/>
      <c r="GSC34" s="195"/>
      <c r="GSD34" s="195"/>
      <c r="GSE34" s="195"/>
      <c r="GSF34" s="195"/>
      <c r="GSG34" s="195"/>
      <c r="GSH34" s="195"/>
      <c r="GSI34" s="195"/>
      <c r="GSJ34" s="195"/>
      <c r="GSK34" s="195"/>
      <c r="GSL34" s="195"/>
      <c r="GSM34" s="315"/>
      <c r="GSN34" s="195"/>
      <c r="GSO34" s="195"/>
      <c r="GSP34" s="195"/>
      <c r="GSQ34" s="195"/>
      <c r="GSR34" s="195"/>
      <c r="GSS34" s="195"/>
      <c r="GST34" s="195"/>
      <c r="GSU34" s="195"/>
      <c r="GSV34" s="195"/>
      <c r="GSW34" s="195"/>
      <c r="GSX34" s="195"/>
      <c r="GSY34" s="195"/>
      <c r="GSZ34" s="195"/>
      <c r="GTA34" s="315"/>
      <c r="GTB34" s="195"/>
      <c r="GTC34" s="195"/>
      <c r="GTD34" s="195"/>
      <c r="GTE34" s="195"/>
      <c r="GTF34" s="195"/>
      <c r="GTG34" s="195"/>
      <c r="GTH34" s="195"/>
      <c r="GTI34" s="195"/>
      <c r="GTJ34" s="195"/>
      <c r="GTK34" s="195"/>
      <c r="GTL34" s="195"/>
      <c r="GTM34" s="195"/>
      <c r="GTN34" s="195"/>
      <c r="GTO34" s="315"/>
      <c r="GTP34" s="195"/>
      <c r="GTQ34" s="195"/>
      <c r="GTR34" s="195"/>
      <c r="GTS34" s="195"/>
      <c r="GTT34" s="195"/>
      <c r="GTU34" s="195"/>
      <c r="GTV34" s="195"/>
      <c r="GTW34" s="195"/>
      <c r="GTX34" s="195"/>
      <c r="GTY34" s="195"/>
      <c r="GTZ34" s="195"/>
      <c r="GUA34" s="195"/>
      <c r="GUB34" s="195"/>
      <c r="GUC34" s="315"/>
      <c r="GUD34" s="195"/>
      <c r="GUE34" s="195"/>
      <c r="GUF34" s="195"/>
      <c r="GUG34" s="195"/>
      <c r="GUH34" s="195"/>
      <c r="GUI34" s="195"/>
      <c r="GUJ34" s="195"/>
      <c r="GUK34" s="195"/>
      <c r="GUL34" s="195"/>
      <c r="GUM34" s="195"/>
      <c r="GUN34" s="195"/>
      <c r="GUO34" s="195"/>
      <c r="GUP34" s="195"/>
      <c r="GUQ34" s="315"/>
      <c r="GUR34" s="195"/>
      <c r="GUS34" s="195"/>
      <c r="GUT34" s="195"/>
      <c r="GUU34" s="195"/>
      <c r="GUV34" s="195"/>
      <c r="GUW34" s="195"/>
      <c r="GUX34" s="195"/>
      <c r="GUY34" s="195"/>
      <c r="GUZ34" s="195"/>
      <c r="GVA34" s="195"/>
      <c r="GVB34" s="195"/>
      <c r="GVC34" s="195"/>
      <c r="GVD34" s="195"/>
      <c r="GVE34" s="315"/>
      <c r="GVF34" s="195"/>
      <c r="GVG34" s="195"/>
      <c r="GVH34" s="195"/>
      <c r="GVI34" s="195"/>
      <c r="GVJ34" s="195"/>
      <c r="GVK34" s="195"/>
      <c r="GVL34" s="195"/>
      <c r="GVM34" s="195"/>
      <c r="GVN34" s="195"/>
      <c r="GVO34" s="195"/>
      <c r="GVP34" s="195"/>
      <c r="GVQ34" s="195"/>
      <c r="GVR34" s="195"/>
      <c r="GVS34" s="315"/>
      <c r="GVT34" s="195"/>
      <c r="GVU34" s="195"/>
      <c r="GVV34" s="195"/>
      <c r="GVW34" s="195"/>
      <c r="GVX34" s="195"/>
      <c r="GVY34" s="195"/>
      <c r="GVZ34" s="195"/>
      <c r="GWA34" s="195"/>
      <c r="GWB34" s="195"/>
      <c r="GWC34" s="195"/>
      <c r="GWD34" s="195"/>
      <c r="GWE34" s="195"/>
      <c r="GWF34" s="195"/>
      <c r="GWG34" s="315"/>
      <c r="GWH34" s="195"/>
      <c r="GWI34" s="195"/>
      <c r="GWJ34" s="195"/>
      <c r="GWK34" s="195"/>
      <c r="GWL34" s="195"/>
      <c r="GWM34" s="195"/>
      <c r="GWN34" s="195"/>
      <c r="GWO34" s="195"/>
      <c r="GWP34" s="195"/>
      <c r="GWQ34" s="195"/>
      <c r="GWR34" s="195"/>
      <c r="GWS34" s="195"/>
      <c r="GWT34" s="195"/>
      <c r="GWU34" s="315"/>
      <c r="GWV34" s="195"/>
      <c r="GWW34" s="195"/>
      <c r="GWX34" s="195"/>
      <c r="GWY34" s="195"/>
      <c r="GWZ34" s="195"/>
      <c r="GXA34" s="195"/>
      <c r="GXB34" s="195"/>
      <c r="GXC34" s="195"/>
      <c r="GXD34" s="195"/>
      <c r="GXE34" s="195"/>
      <c r="GXF34" s="195"/>
      <c r="GXG34" s="195"/>
      <c r="GXH34" s="195"/>
      <c r="GXI34" s="315"/>
      <c r="GXJ34" s="195"/>
      <c r="GXK34" s="195"/>
      <c r="GXL34" s="195"/>
      <c r="GXM34" s="195"/>
      <c r="GXN34" s="195"/>
      <c r="GXO34" s="195"/>
      <c r="GXP34" s="195"/>
      <c r="GXQ34" s="195"/>
      <c r="GXR34" s="195"/>
      <c r="GXS34" s="195"/>
      <c r="GXT34" s="195"/>
      <c r="GXU34" s="195"/>
      <c r="GXV34" s="195"/>
      <c r="GXW34" s="315"/>
      <c r="GXX34" s="195"/>
      <c r="GXY34" s="195"/>
      <c r="GXZ34" s="195"/>
      <c r="GYA34" s="195"/>
      <c r="GYB34" s="195"/>
      <c r="GYC34" s="195"/>
      <c r="GYD34" s="195"/>
      <c r="GYE34" s="195"/>
      <c r="GYF34" s="195"/>
      <c r="GYG34" s="195"/>
      <c r="GYH34" s="195"/>
      <c r="GYI34" s="195"/>
      <c r="GYJ34" s="195"/>
      <c r="GYK34" s="315"/>
      <c r="GYL34" s="195"/>
      <c r="GYM34" s="195"/>
      <c r="GYN34" s="195"/>
      <c r="GYO34" s="195"/>
      <c r="GYP34" s="195"/>
      <c r="GYQ34" s="195"/>
      <c r="GYR34" s="195"/>
      <c r="GYS34" s="195"/>
      <c r="GYT34" s="195"/>
      <c r="GYU34" s="195"/>
      <c r="GYV34" s="195"/>
      <c r="GYW34" s="195"/>
      <c r="GYX34" s="195"/>
      <c r="GYY34" s="315"/>
      <c r="GYZ34" s="195"/>
      <c r="GZA34" s="195"/>
      <c r="GZB34" s="195"/>
      <c r="GZC34" s="195"/>
      <c r="GZD34" s="195"/>
      <c r="GZE34" s="195"/>
      <c r="GZF34" s="195"/>
      <c r="GZG34" s="195"/>
      <c r="GZH34" s="195"/>
      <c r="GZI34" s="195"/>
      <c r="GZJ34" s="195"/>
      <c r="GZK34" s="195"/>
      <c r="GZL34" s="195"/>
      <c r="GZM34" s="315"/>
      <c r="GZN34" s="195"/>
      <c r="GZO34" s="195"/>
      <c r="GZP34" s="195"/>
      <c r="GZQ34" s="195"/>
      <c r="GZR34" s="195"/>
      <c r="GZS34" s="195"/>
      <c r="GZT34" s="195"/>
      <c r="GZU34" s="195"/>
      <c r="GZV34" s="195"/>
      <c r="GZW34" s="195"/>
      <c r="GZX34" s="195"/>
      <c r="GZY34" s="195"/>
      <c r="GZZ34" s="195"/>
      <c r="HAA34" s="315"/>
      <c r="HAB34" s="195"/>
      <c r="HAC34" s="195"/>
      <c r="HAD34" s="195"/>
      <c r="HAE34" s="195"/>
      <c r="HAF34" s="195"/>
      <c r="HAG34" s="195"/>
      <c r="HAH34" s="195"/>
      <c r="HAI34" s="195"/>
      <c r="HAJ34" s="195"/>
      <c r="HAK34" s="195"/>
      <c r="HAL34" s="195"/>
      <c r="HAM34" s="195"/>
      <c r="HAN34" s="195"/>
      <c r="HAO34" s="315"/>
      <c r="HAP34" s="195"/>
      <c r="HAQ34" s="195"/>
      <c r="HAR34" s="195"/>
      <c r="HAS34" s="195"/>
      <c r="HAT34" s="195"/>
      <c r="HAU34" s="195"/>
      <c r="HAV34" s="195"/>
      <c r="HAW34" s="195"/>
      <c r="HAX34" s="195"/>
      <c r="HAY34" s="195"/>
      <c r="HAZ34" s="195"/>
      <c r="HBA34" s="195"/>
      <c r="HBB34" s="195"/>
      <c r="HBC34" s="315"/>
      <c r="HBD34" s="195"/>
      <c r="HBE34" s="195"/>
      <c r="HBF34" s="195"/>
      <c r="HBG34" s="195"/>
      <c r="HBH34" s="195"/>
      <c r="HBI34" s="195"/>
      <c r="HBJ34" s="195"/>
      <c r="HBK34" s="195"/>
      <c r="HBL34" s="195"/>
      <c r="HBM34" s="195"/>
      <c r="HBN34" s="195"/>
      <c r="HBO34" s="195"/>
      <c r="HBP34" s="195"/>
      <c r="HBQ34" s="315"/>
      <c r="HBR34" s="195"/>
      <c r="HBS34" s="195"/>
      <c r="HBT34" s="195"/>
      <c r="HBU34" s="195"/>
      <c r="HBV34" s="195"/>
      <c r="HBW34" s="195"/>
      <c r="HBX34" s="195"/>
      <c r="HBY34" s="195"/>
      <c r="HBZ34" s="195"/>
      <c r="HCA34" s="195"/>
      <c r="HCB34" s="195"/>
      <c r="HCC34" s="195"/>
      <c r="HCD34" s="195"/>
      <c r="HCE34" s="315"/>
      <c r="HCF34" s="195"/>
      <c r="HCG34" s="195"/>
      <c r="HCH34" s="195"/>
      <c r="HCI34" s="195"/>
      <c r="HCJ34" s="195"/>
      <c r="HCK34" s="195"/>
      <c r="HCL34" s="195"/>
      <c r="HCM34" s="195"/>
      <c r="HCN34" s="195"/>
      <c r="HCO34" s="195"/>
      <c r="HCP34" s="195"/>
      <c r="HCQ34" s="195"/>
      <c r="HCR34" s="195"/>
      <c r="HCS34" s="315"/>
      <c r="HCT34" s="195"/>
      <c r="HCU34" s="195"/>
      <c r="HCV34" s="195"/>
      <c r="HCW34" s="195"/>
      <c r="HCX34" s="195"/>
      <c r="HCY34" s="195"/>
      <c r="HCZ34" s="195"/>
      <c r="HDA34" s="195"/>
      <c r="HDB34" s="195"/>
      <c r="HDC34" s="195"/>
      <c r="HDD34" s="195"/>
      <c r="HDE34" s="195"/>
      <c r="HDF34" s="195"/>
      <c r="HDG34" s="315"/>
      <c r="HDH34" s="195"/>
      <c r="HDI34" s="195"/>
      <c r="HDJ34" s="195"/>
      <c r="HDK34" s="195"/>
      <c r="HDL34" s="195"/>
      <c r="HDM34" s="195"/>
      <c r="HDN34" s="195"/>
      <c r="HDO34" s="195"/>
      <c r="HDP34" s="195"/>
      <c r="HDQ34" s="195"/>
      <c r="HDR34" s="195"/>
      <c r="HDS34" s="195"/>
      <c r="HDT34" s="195"/>
      <c r="HDU34" s="315"/>
      <c r="HDV34" s="195"/>
      <c r="HDW34" s="195"/>
      <c r="HDX34" s="195"/>
      <c r="HDY34" s="195"/>
      <c r="HDZ34" s="195"/>
      <c r="HEA34" s="195"/>
      <c r="HEB34" s="195"/>
      <c r="HEC34" s="195"/>
      <c r="HED34" s="195"/>
      <c r="HEE34" s="195"/>
      <c r="HEF34" s="195"/>
      <c r="HEG34" s="195"/>
      <c r="HEH34" s="195"/>
      <c r="HEI34" s="315"/>
      <c r="HEJ34" s="195"/>
      <c r="HEK34" s="195"/>
      <c r="HEL34" s="195"/>
      <c r="HEM34" s="195"/>
      <c r="HEN34" s="195"/>
      <c r="HEO34" s="195"/>
      <c r="HEP34" s="195"/>
      <c r="HEQ34" s="195"/>
      <c r="HER34" s="195"/>
      <c r="HES34" s="195"/>
      <c r="HET34" s="195"/>
      <c r="HEU34" s="195"/>
      <c r="HEV34" s="195"/>
      <c r="HEW34" s="315"/>
      <c r="HEX34" s="195"/>
      <c r="HEY34" s="195"/>
      <c r="HEZ34" s="195"/>
      <c r="HFA34" s="195"/>
      <c r="HFB34" s="195"/>
      <c r="HFC34" s="195"/>
      <c r="HFD34" s="195"/>
      <c r="HFE34" s="195"/>
      <c r="HFF34" s="195"/>
      <c r="HFG34" s="195"/>
      <c r="HFH34" s="195"/>
      <c r="HFI34" s="195"/>
      <c r="HFJ34" s="195"/>
      <c r="HFK34" s="315"/>
      <c r="HFL34" s="195"/>
      <c r="HFM34" s="195"/>
      <c r="HFN34" s="195"/>
      <c r="HFO34" s="195"/>
      <c r="HFP34" s="195"/>
      <c r="HFQ34" s="195"/>
      <c r="HFR34" s="195"/>
      <c r="HFS34" s="195"/>
      <c r="HFT34" s="195"/>
      <c r="HFU34" s="195"/>
      <c r="HFV34" s="195"/>
      <c r="HFW34" s="195"/>
      <c r="HFX34" s="195"/>
      <c r="HFY34" s="315"/>
      <c r="HFZ34" s="195"/>
      <c r="HGA34" s="195"/>
      <c r="HGB34" s="195"/>
      <c r="HGC34" s="195"/>
      <c r="HGD34" s="195"/>
      <c r="HGE34" s="195"/>
      <c r="HGF34" s="195"/>
      <c r="HGG34" s="195"/>
      <c r="HGH34" s="195"/>
      <c r="HGI34" s="195"/>
      <c r="HGJ34" s="195"/>
      <c r="HGK34" s="195"/>
      <c r="HGL34" s="195"/>
      <c r="HGM34" s="315"/>
      <c r="HGN34" s="195"/>
      <c r="HGO34" s="195"/>
      <c r="HGP34" s="195"/>
      <c r="HGQ34" s="195"/>
      <c r="HGR34" s="195"/>
      <c r="HGS34" s="195"/>
      <c r="HGT34" s="195"/>
      <c r="HGU34" s="195"/>
      <c r="HGV34" s="195"/>
      <c r="HGW34" s="195"/>
      <c r="HGX34" s="195"/>
      <c r="HGY34" s="195"/>
      <c r="HGZ34" s="195"/>
      <c r="HHA34" s="315"/>
      <c r="HHB34" s="195"/>
      <c r="HHC34" s="195"/>
      <c r="HHD34" s="195"/>
      <c r="HHE34" s="195"/>
      <c r="HHF34" s="195"/>
      <c r="HHG34" s="195"/>
      <c r="HHH34" s="195"/>
      <c r="HHI34" s="195"/>
      <c r="HHJ34" s="195"/>
      <c r="HHK34" s="195"/>
      <c r="HHL34" s="195"/>
      <c r="HHM34" s="195"/>
      <c r="HHN34" s="195"/>
      <c r="HHO34" s="315"/>
      <c r="HHP34" s="195"/>
      <c r="HHQ34" s="195"/>
      <c r="HHR34" s="195"/>
      <c r="HHS34" s="195"/>
      <c r="HHT34" s="195"/>
      <c r="HHU34" s="195"/>
      <c r="HHV34" s="195"/>
      <c r="HHW34" s="195"/>
      <c r="HHX34" s="195"/>
      <c r="HHY34" s="195"/>
      <c r="HHZ34" s="195"/>
      <c r="HIA34" s="195"/>
      <c r="HIB34" s="195"/>
      <c r="HIC34" s="315"/>
      <c r="HID34" s="195"/>
      <c r="HIE34" s="195"/>
      <c r="HIF34" s="195"/>
      <c r="HIG34" s="195"/>
      <c r="HIH34" s="195"/>
      <c r="HII34" s="195"/>
      <c r="HIJ34" s="195"/>
      <c r="HIK34" s="195"/>
      <c r="HIL34" s="195"/>
      <c r="HIM34" s="195"/>
      <c r="HIN34" s="195"/>
      <c r="HIO34" s="195"/>
      <c r="HIP34" s="195"/>
      <c r="HIQ34" s="315"/>
      <c r="HIR34" s="195"/>
      <c r="HIS34" s="195"/>
      <c r="HIT34" s="195"/>
      <c r="HIU34" s="195"/>
      <c r="HIV34" s="195"/>
      <c r="HIW34" s="195"/>
      <c r="HIX34" s="195"/>
      <c r="HIY34" s="195"/>
      <c r="HIZ34" s="195"/>
      <c r="HJA34" s="195"/>
      <c r="HJB34" s="195"/>
      <c r="HJC34" s="195"/>
      <c r="HJD34" s="195"/>
      <c r="HJE34" s="315"/>
      <c r="HJF34" s="195"/>
      <c r="HJG34" s="195"/>
      <c r="HJH34" s="195"/>
      <c r="HJI34" s="195"/>
      <c r="HJJ34" s="195"/>
      <c r="HJK34" s="195"/>
      <c r="HJL34" s="195"/>
      <c r="HJM34" s="195"/>
      <c r="HJN34" s="195"/>
      <c r="HJO34" s="195"/>
      <c r="HJP34" s="195"/>
      <c r="HJQ34" s="195"/>
      <c r="HJR34" s="195"/>
      <c r="HJS34" s="315"/>
      <c r="HJT34" s="195"/>
      <c r="HJU34" s="195"/>
      <c r="HJV34" s="195"/>
      <c r="HJW34" s="195"/>
      <c r="HJX34" s="195"/>
      <c r="HJY34" s="195"/>
      <c r="HJZ34" s="195"/>
      <c r="HKA34" s="195"/>
      <c r="HKB34" s="195"/>
      <c r="HKC34" s="195"/>
      <c r="HKD34" s="195"/>
      <c r="HKE34" s="195"/>
      <c r="HKF34" s="195"/>
      <c r="HKG34" s="315"/>
      <c r="HKH34" s="195"/>
      <c r="HKI34" s="195"/>
      <c r="HKJ34" s="195"/>
      <c r="HKK34" s="195"/>
      <c r="HKL34" s="195"/>
      <c r="HKM34" s="195"/>
      <c r="HKN34" s="195"/>
      <c r="HKO34" s="195"/>
      <c r="HKP34" s="195"/>
      <c r="HKQ34" s="195"/>
      <c r="HKR34" s="195"/>
      <c r="HKS34" s="195"/>
      <c r="HKT34" s="195"/>
      <c r="HKU34" s="315"/>
      <c r="HKV34" s="195"/>
      <c r="HKW34" s="195"/>
      <c r="HKX34" s="195"/>
      <c r="HKY34" s="195"/>
      <c r="HKZ34" s="195"/>
      <c r="HLA34" s="195"/>
      <c r="HLB34" s="195"/>
      <c r="HLC34" s="195"/>
      <c r="HLD34" s="195"/>
      <c r="HLE34" s="195"/>
      <c r="HLF34" s="195"/>
      <c r="HLG34" s="195"/>
      <c r="HLH34" s="195"/>
      <c r="HLI34" s="315"/>
      <c r="HLJ34" s="195"/>
      <c r="HLK34" s="195"/>
      <c r="HLL34" s="195"/>
      <c r="HLM34" s="195"/>
      <c r="HLN34" s="195"/>
      <c r="HLO34" s="195"/>
      <c r="HLP34" s="195"/>
      <c r="HLQ34" s="195"/>
      <c r="HLR34" s="195"/>
      <c r="HLS34" s="195"/>
      <c r="HLT34" s="195"/>
      <c r="HLU34" s="195"/>
      <c r="HLV34" s="195"/>
      <c r="HLW34" s="315"/>
      <c r="HLX34" s="195"/>
      <c r="HLY34" s="195"/>
      <c r="HLZ34" s="195"/>
      <c r="HMA34" s="195"/>
      <c r="HMB34" s="195"/>
      <c r="HMC34" s="195"/>
      <c r="HMD34" s="195"/>
      <c r="HME34" s="195"/>
      <c r="HMF34" s="195"/>
      <c r="HMG34" s="195"/>
      <c r="HMH34" s="195"/>
      <c r="HMI34" s="195"/>
      <c r="HMJ34" s="195"/>
      <c r="HMK34" s="315"/>
      <c r="HML34" s="195"/>
      <c r="HMM34" s="195"/>
      <c r="HMN34" s="195"/>
      <c r="HMO34" s="195"/>
      <c r="HMP34" s="195"/>
      <c r="HMQ34" s="195"/>
      <c r="HMR34" s="195"/>
      <c r="HMS34" s="195"/>
      <c r="HMT34" s="195"/>
      <c r="HMU34" s="195"/>
      <c r="HMV34" s="195"/>
      <c r="HMW34" s="195"/>
      <c r="HMX34" s="195"/>
      <c r="HMY34" s="315"/>
      <c r="HMZ34" s="195"/>
      <c r="HNA34" s="195"/>
      <c r="HNB34" s="195"/>
      <c r="HNC34" s="195"/>
      <c r="HND34" s="195"/>
      <c r="HNE34" s="195"/>
      <c r="HNF34" s="195"/>
      <c r="HNG34" s="195"/>
      <c r="HNH34" s="195"/>
      <c r="HNI34" s="195"/>
      <c r="HNJ34" s="195"/>
      <c r="HNK34" s="195"/>
      <c r="HNL34" s="195"/>
      <c r="HNM34" s="315"/>
      <c r="HNN34" s="195"/>
      <c r="HNO34" s="195"/>
      <c r="HNP34" s="195"/>
      <c r="HNQ34" s="195"/>
      <c r="HNR34" s="195"/>
      <c r="HNS34" s="195"/>
      <c r="HNT34" s="195"/>
      <c r="HNU34" s="195"/>
      <c r="HNV34" s="195"/>
      <c r="HNW34" s="195"/>
      <c r="HNX34" s="195"/>
      <c r="HNY34" s="195"/>
      <c r="HNZ34" s="195"/>
      <c r="HOA34" s="315"/>
      <c r="HOB34" s="195"/>
      <c r="HOC34" s="195"/>
      <c r="HOD34" s="195"/>
      <c r="HOE34" s="195"/>
      <c r="HOF34" s="195"/>
      <c r="HOG34" s="195"/>
      <c r="HOH34" s="195"/>
      <c r="HOI34" s="195"/>
      <c r="HOJ34" s="195"/>
      <c r="HOK34" s="195"/>
      <c r="HOL34" s="195"/>
      <c r="HOM34" s="195"/>
      <c r="HON34" s="195"/>
      <c r="HOO34" s="315"/>
      <c r="HOP34" s="195"/>
      <c r="HOQ34" s="195"/>
      <c r="HOR34" s="195"/>
      <c r="HOS34" s="195"/>
      <c r="HOT34" s="195"/>
      <c r="HOU34" s="195"/>
      <c r="HOV34" s="195"/>
      <c r="HOW34" s="195"/>
      <c r="HOX34" s="195"/>
      <c r="HOY34" s="195"/>
      <c r="HOZ34" s="195"/>
      <c r="HPA34" s="195"/>
      <c r="HPB34" s="195"/>
      <c r="HPC34" s="315"/>
      <c r="HPD34" s="195"/>
      <c r="HPE34" s="195"/>
      <c r="HPF34" s="195"/>
      <c r="HPG34" s="195"/>
      <c r="HPH34" s="195"/>
      <c r="HPI34" s="195"/>
      <c r="HPJ34" s="195"/>
      <c r="HPK34" s="195"/>
      <c r="HPL34" s="195"/>
      <c r="HPM34" s="195"/>
      <c r="HPN34" s="195"/>
      <c r="HPO34" s="195"/>
      <c r="HPP34" s="195"/>
      <c r="HPQ34" s="315"/>
      <c r="HPR34" s="195"/>
      <c r="HPS34" s="195"/>
      <c r="HPT34" s="195"/>
      <c r="HPU34" s="195"/>
      <c r="HPV34" s="195"/>
      <c r="HPW34" s="195"/>
      <c r="HPX34" s="195"/>
      <c r="HPY34" s="195"/>
      <c r="HPZ34" s="195"/>
      <c r="HQA34" s="195"/>
      <c r="HQB34" s="195"/>
      <c r="HQC34" s="195"/>
      <c r="HQD34" s="195"/>
      <c r="HQE34" s="315"/>
      <c r="HQF34" s="195"/>
      <c r="HQG34" s="195"/>
      <c r="HQH34" s="195"/>
      <c r="HQI34" s="195"/>
      <c r="HQJ34" s="195"/>
      <c r="HQK34" s="195"/>
      <c r="HQL34" s="195"/>
      <c r="HQM34" s="195"/>
      <c r="HQN34" s="195"/>
      <c r="HQO34" s="195"/>
      <c r="HQP34" s="195"/>
      <c r="HQQ34" s="195"/>
      <c r="HQR34" s="195"/>
      <c r="HQS34" s="315"/>
      <c r="HQT34" s="195"/>
      <c r="HQU34" s="195"/>
      <c r="HQV34" s="195"/>
      <c r="HQW34" s="195"/>
      <c r="HQX34" s="195"/>
      <c r="HQY34" s="195"/>
      <c r="HQZ34" s="195"/>
      <c r="HRA34" s="195"/>
      <c r="HRB34" s="195"/>
      <c r="HRC34" s="195"/>
      <c r="HRD34" s="195"/>
      <c r="HRE34" s="195"/>
      <c r="HRF34" s="195"/>
      <c r="HRG34" s="315"/>
      <c r="HRH34" s="195"/>
      <c r="HRI34" s="195"/>
      <c r="HRJ34" s="195"/>
      <c r="HRK34" s="195"/>
      <c r="HRL34" s="195"/>
      <c r="HRM34" s="195"/>
      <c r="HRN34" s="195"/>
      <c r="HRO34" s="195"/>
      <c r="HRP34" s="195"/>
      <c r="HRQ34" s="195"/>
      <c r="HRR34" s="195"/>
      <c r="HRS34" s="195"/>
      <c r="HRT34" s="195"/>
      <c r="HRU34" s="315"/>
      <c r="HRV34" s="195"/>
      <c r="HRW34" s="195"/>
      <c r="HRX34" s="195"/>
      <c r="HRY34" s="195"/>
      <c r="HRZ34" s="195"/>
      <c r="HSA34" s="195"/>
      <c r="HSB34" s="195"/>
      <c r="HSC34" s="195"/>
      <c r="HSD34" s="195"/>
      <c r="HSE34" s="195"/>
      <c r="HSF34" s="195"/>
      <c r="HSG34" s="195"/>
      <c r="HSH34" s="195"/>
      <c r="HSI34" s="315"/>
      <c r="HSJ34" s="195"/>
      <c r="HSK34" s="195"/>
      <c r="HSL34" s="195"/>
      <c r="HSM34" s="195"/>
      <c r="HSN34" s="195"/>
      <c r="HSO34" s="195"/>
      <c r="HSP34" s="195"/>
      <c r="HSQ34" s="195"/>
      <c r="HSR34" s="195"/>
      <c r="HSS34" s="195"/>
      <c r="HST34" s="195"/>
      <c r="HSU34" s="195"/>
      <c r="HSV34" s="195"/>
      <c r="HSW34" s="315"/>
      <c r="HSX34" s="195"/>
      <c r="HSY34" s="195"/>
      <c r="HSZ34" s="195"/>
      <c r="HTA34" s="195"/>
      <c r="HTB34" s="195"/>
      <c r="HTC34" s="195"/>
      <c r="HTD34" s="195"/>
      <c r="HTE34" s="195"/>
      <c r="HTF34" s="195"/>
      <c r="HTG34" s="195"/>
      <c r="HTH34" s="195"/>
      <c r="HTI34" s="195"/>
      <c r="HTJ34" s="195"/>
      <c r="HTK34" s="315"/>
      <c r="HTL34" s="195"/>
      <c r="HTM34" s="195"/>
      <c r="HTN34" s="195"/>
      <c r="HTO34" s="195"/>
      <c r="HTP34" s="195"/>
      <c r="HTQ34" s="195"/>
      <c r="HTR34" s="195"/>
      <c r="HTS34" s="195"/>
      <c r="HTT34" s="195"/>
      <c r="HTU34" s="195"/>
      <c r="HTV34" s="195"/>
      <c r="HTW34" s="195"/>
      <c r="HTX34" s="195"/>
      <c r="HTY34" s="315"/>
      <c r="HTZ34" s="195"/>
      <c r="HUA34" s="195"/>
      <c r="HUB34" s="195"/>
      <c r="HUC34" s="195"/>
      <c r="HUD34" s="195"/>
      <c r="HUE34" s="195"/>
      <c r="HUF34" s="195"/>
      <c r="HUG34" s="195"/>
      <c r="HUH34" s="195"/>
      <c r="HUI34" s="195"/>
      <c r="HUJ34" s="195"/>
      <c r="HUK34" s="195"/>
      <c r="HUL34" s="195"/>
      <c r="HUM34" s="315"/>
      <c r="HUN34" s="195"/>
      <c r="HUO34" s="195"/>
      <c r="HUP34" s="195"/>
      <c r="HUQ34" s="195"/>
      <c r="HUR34" s="195"/>
      <c r="HUS34" s="195"/>
      <c r="HUT34" s="195"/>
      <c r="HUU34" s="195"/>
      <c r="HUV34" s="195"/>
      <c r="HUW34" s="195"/>
      <c r="HUX34" s="195"/>
      <c r="HUY34" s="195"/>
      <c r="HUZ34" s="195"/>
      <c r="HVA34" s="315"/>
      <c r="HVB34" s="195"/>
      <c r="HVC34" s="195"/>
      <c r="HVD34" s="195"/>
      <c r="HVE34" s="195"/>
      <c r="HVF34" s="195"/>
      <c r="HVG34" s="195"/>
      <c r="HVH34" s="195"/>
      <c r="HVI34" s="195"/>
      <c r="HVJ34" s="195"/>
      <c r="HVK34" s="195"/>
      <c r="HVL34" s="195"/>
      <c r="HVM34" s="195"/>
      <c r="HVN34" s="195"/>
      <c r="HVO34" s="315"/>
      <c r="HVP34" s="195"/>
      <c r="HVQ34" s="195"/>
      <c r="HVR34" s="195"/>
      <c r="HVS34" s="195"/>
      <c r="HVT34" s="195"/>
      <c r="HVU34" s="195"/>
      <c r="HVV34" s="195"/>
      <c r="HVW34" s="195"/>
      <c r="HVX34" s="195"/>
      <c r="HVY34" s="195"/>
      <c r="HVZ34" s="195"/>
      <c r="HWA34" s="195"/>
      <c r="HWB34" s="195"/>
      <c r="HWC34" s="315"/>
      <c r="HWD34" s="195"/>
      <c r="HWE34" s="195"/>
      <c r="HWF34" s="195"/>
      <c r="HWG34" s="195"/>
      <c r="HWH34" s="195"/>
      <c r="HWI34" s="195"/>
      <c r="HWJ34" s="195"/>
      <c r="HWK34" s="195"/>
      <c r="HWL34" s="195"/>
      <c r="HWM34" s="195"/>
      <c r="HWN34" s="195"/>
      <c r="HWO34" s="195"/>
      <c r="HWP34" s="195"/>
      <c r="HWQ34" s="315"/>
      <c r="HWR34" s="195"/>
      <c r="HWS34" s="195"/>
      <c r="HWT34" s="195"/>
      <c r="HWU34" s="195"/>
      <c r="HWV34" s="195"/>
      <c r="HWW34" s="195"/>
      <c r="HWX34" s="195"/>
      <c r="HWY34" s="195"/>
      <c r="HWZ34" s="195"/>
      <c r="HXA34" s="195"/>
      <c r="HXB34" s="195"/>
      <c r="HXC34" s="195"/>
      <c r="HXD34" s="195"/>
      <c r="HXE34" s="315"/>
      <c r="HXF34" s="195"/>
      <c r="HXG34" s="195"/>
      <c r="HXH34" s="195"/>
      <c r="HXI34" s="195"/>
      <c r="HXJ34" s="195"/>
      <c r="HXK34" s="195"/>
      <c r="HXL34" s="195"/>
      <c r="HXM34" s="195"/>
      <c r="HXN34" s="195"/>
      <c r="HXO34" s="195"/>
      <c r="HXP34" s="195"/>
      <c r="HXQ34" s="195"/>
      <c r="HXR34" s="195"/>
      <c r="HXS34" s="315"/>
      <c r="HXT34" s="195"/>
      <c r="HXU34" s="195"/>
      <c r="HXV34" s="195"/>
      <c r="HXW34" s="195"/>
      <c r="HXX34" s="195"/>
      <c r="HXY34" s="195"/>
      <c r="HXZ34" s="195"/>
      <c r="HYA34" s="195"/>
      <c r="HYB34" s="195"/>
      <c r="HYC34" s="195"/>
      <c r="HYD34" s="195"/>
      <c r="HYE34" s="195"/>
      <c r="HYF34" s="195"/>
      <c r="HYG34" s="315"/>
      <c r="HYH34" s="195"/>
      <c r="HYI34" s="195"/>
      <c r="HYJ34" s="195"/>
      <c r="HYK34" s="195"/>
      <c r="HYL34" s="195"/>
      <c r="HYM34" s="195"/>
      <c r="HYN34" s="195"/>
      <c r="HYO34" s="195"/>
      <c r="HYP34" s="195"/>
      <c r="HYQ34" s="195"/>
      <c r="HYR34" s="195"/>
      <c r="HYS34" s="195"/>
      <c r="HYT34" s="195"/>
      <c r="HYU34" s="315"/>
      <c r="HYV34" s="195"/>
      <c r="HYW34" s="195"/>
      <c r="HYX34" s="195"/>
      <c r="HYY34" s="195"/>
      <c r="HYZ34" s="195"/>
      <c r="HZA34" s="195"/>
      <c r="HZB34" s="195"/>
      <c r="HZC34" s="195"/>
      <c r="HZD34" s="195"/>
      <c r="HZE34" s="195"/>
      <c r="HZF34" s="195"/>
      <c r="HZG34" s="195"/>
      <c r="HZH34" s="195"/>
      <c r="HZI34" s="315"/>
      <c r="HZJ34" s="195"/>
      <c r="HZK34" s="195"/>
      <c r="HZL34" s="195"/>
      <c r="HZM34" s="195"/>
      <c r="HZN34" s="195"/>
      <c r="HZO34" s="195"/>
      <c r="HZP34" s="195"/>
      <c r="HZQ34" s="195"/>
      <c r="HZR34" s="195"/>
      <c r="HZS34" s="195"/>
      <c r="HZT34" s="195"/>
      <c r="HZU34" s="195"/>
      <c r="HZV34" s="195"/>
      <c r="HZW34" s="315"/>
      <c r="HZX34" s="195"/>
      <c r="HZY34" s="195"/>
      <c r="HZZ34" s="195"/>
      <c r="IAA34" s="195"/>
      <c r="IAB34" s="195"/>
      <c r="IAC34" s="195"/>
      <c r="IAD34" s="195"/>
      <c r="IAE34" s="195"/>
      <c r="IAF34" s="195"/>
      <c r="IAG34" s="195"/>
      <c r="IAH34" s="195"/>
      <c r="IAI34" s="195"/>
      <c r="IAJ34" s="195"/>
      <c r="IAK34" s="315"/>
      <c r="IAL34" s="195"/>
      <c r="IAM34" s="195"/>
      <c r="IAN34" s="195"/>
      <c r="IAO34" s="195"/>
      <c r="IAP34" s="195"/>
      <c r="IAQ34" s="195"/>
      <c r="IAR34" s="195"/>
      <c r="IAS34" s="195"/>
      <c r="IAT34" s="195"/>
      <c r="IAU34" s="195"/>
      <c r="IAV34" s="195"/>
      <c r="IAW34" s="195"/>
      <c r="IAX34" s="195"/>
      <c r="IAY34" s="315"/>
      <c r="IAZ34" s="195"/>
      <c r="IBA34" s="195"/>
      <c r="IBB34" s="195"/>
      <c r="IBC34" s="195"/>
      <c r="IBD34" s="195"/>
      <c r="IBE34" s="195"/>
      <c r="IBF34" s="195"/>
      <c r="IBG34" s="195"/>
      <c r="IBH34" s="195"/>
      <c r="IBI34" s="195"/>
      <c r="IBJ34" s="195"/>
      <c r="IBK34" s="195"/>
      <c r="IBL34" s="195"/>
      <c r="IBM34" s="315"/>
      <c r="IBN34" s="195"/>
      <c r="IBO34" s="195"/>
      <c r="IBP34" s="195"/>
      <c r="IBQ34" s="195"/>
      <c r="IBR34" s="195"/>
      <c r="IBS34" s="195"/>
      <c r="IBT34" s="195"/>
      <c r="IBU34" s="195"/>
      <c r="IBV34" s="195"/>
      <c r="IBW34" s="195"/>
      <c r="IBX34" s="195"/>
      <c r="IBY34" s="195"/>
      <c r="IBZ34" s="195"/>
      <c r="ICA34" s="315"/>
      <c r="ICB34" s="195"/>
      <c r="ICC34" s="195"/>
      <c r="ICD34" s="195"/>
      <c r="ICE34" s="195"/>
      <c r="ICF34" s="195"/>
      <c r="ICG34" s="195"/>
      <c r="ICH34" s="195"/>
      <c r="ICI34" s="195"/>
      <c r="ICJ34" s="195"/>
      <c r="ICK34" s="195"/>
      <c r="ICL34" s="195"/>
      <c r="ICM34" s="195"/>
      <c r="ICN34" s="195"/>
      <c r="ICO34" s="315"/>
      <c r="ICP34" s="195"/>
      <c r="ICQ34" s="195"/>
      <c r="ICR34" s="195"/>
      <c r="ICS34" s="195"/>
      <c r="ICT34" s="195"/>
      <c r="ICU34" s="195"/>
      <c r="ICV34" s="195"/>
      <c r="ICW34" s="195"/>
      <c r="ICX34" s="195"/>
      <c r="ICY34" s="195"/>
      <c r="ICZ34" s="195"/>
      <c r="IDA34" s="195"/>
      <c r="IDB34" s="195"/>
      <c r="IDC34" s="315"/>
      <c r="IDD34" s="195"/>
      <c r="IDE34" s="195"/>
      <c r="IDF34" s="195"/>
      <c r="IDG34" s="195"/>
      <c r="IDH34" s="195"/>
      <c r="IDI34" s="195"/>
      <c r="IDJ34" s="195"/>
      <c r="IDK34" s="195"/>
      <c r="IDL34" s="195"/>
      <c r="IDM34" s="195"/>
      <c r="IDN34" s="195"/>
      <c r="IDO34" s="195"/>
      <c r="IDP34" s="195"/>
      <c r="IDQ34" s="315"/>
      <c r="IDR34" s="195"/>
      <c r="IDS34" s="195"/>
      <c r="IDT34" s="195"/>
      <c r="IDU34" s="195"/>
      <c r="IDV34" s="195"/>
      <c r="IDW34" s="195"/>
      <c r="IDX34" s="195"/>
      <c r="IDY34" s="195"/>
      <c r="IDZ34" s="195"/>
      <c r="IEA34" s="195"/>
      <c r="IEB34" s="195"/>
      <c r="IEC34" s="195"/>
      <c r="IED34" s="195"/>
      <c r="IEE34" s="315"/>
      <c r="IEF34" s="195"/>
      <c r="IEG34" s="195"/>
      <c r="IEH34" s="195"/>
      <c r="IEI34" s="195"/>
      <c r="IEJ34" s="195"/>
      <c r="IEK34" s="195"/>
      <c r="IEL34" s="195"/>
      <c r="IEM34" s="195"/>
      <c r="IEN34" s="195"/>
      <c r="IEO34" s="195"/>
      <c r="IEP34" s="195"/>
      <c r="IEQ34" s="195"/>
      <c r="IER34" s="195"/>
      <c r="IES34" s="315"/>
      <c r="IET34" s="195"/>
      <c r="IEU34" s="195"/>
      <c r="IEV34" s="195"/>
      <c r="IEW34" s="195"/>
      <c r="IEX34" s="195"/>
      <c r="IEY34" s="195"/>
      <c r="IEZ34" s="195"/>
      <c r="IFA34" s="195"/>
      <c r="IFB34" s="195"/>
      <c r="IFC34" s="195"/>
      <c r="IFD34" s="195"/>
      <c r="IFE34" s="195"/>
      <c r="IFF34" s="195"/>
      <c r="IFG34" s="315"/>
      <c r="IFH34" s="195"/>
      <c r="IFI34" s="195"/>
      <c r="IFJ34" s="195"/>
      <c r="IFK34" s="195"/>
      <c r="IFL34" s="195"/>
      <c r="IFM34" s="195"/>
      <c r="IFN34" s="195"/>
      <c r="IFO34" s="195"/>
      <c r="IFP34" s="195"/>
      <c r="IFQ34" s="195"/>
      <c r="IFR34" s="195"/>
      <c r="IFS34" s="195"/>
      <c r="IFT34" s="195"/>
      <c r="IFU34" s="315"/>
      <c r="IFV34" s="195"/>
      <c r="IFW34" s="195"/>
      <c r="IFX34" s="195"/>
      <c r="IFY34" s="195"/>
      <c r="IFZ34" s="195"/>
      <c r="IGA34" s="195"/>
      <c r="IGB34" s="195"/>
      <c r="IGC34" s="195"/>
      <c r="IGD34" s="195"/>
      <c r="IGE34" s="195"/>
      <c r="IGF34" s="195"/>
      <c r="IGG34" s="195"/>
      <c r="IGH34" s="195"/>
      <c r="IGI34" s="315"/>
      <c r="IGJ34" s="195"/>
      <c r="IGK34" s="195"/>
      <c r="IGL34" s="195"/>
      <c r="IGM34" s="195"/>
      <c r="IGN34" s="195"/>
      <c r="IGO34" s="195"/>
      <c r="IGP34" s="195"/>
      <c r="IGQ34" s="195"/>
      <c r="IGR34" s="195"/>
      <c r="IGS34" s="195"/>
      <c r="IGT34" s="195"/>
      <c r="IGU34" s="195"/>
      <c r="IGV34" s="195"/>
      <c r="IGW34" s="315"/>
      <c r="IGX34" s="195"/>
      <c r="IGY34" s="195"/>
      <c r="IGZ34" s="195"/>
      <c r="IHA34" s="195"/>
      <c r="IHB34" s="195"/>
      <c r="IHC34" s="195"/>
      <c r="IHD34" s="195"/>
      <c r="IHE34" s="195"/>
      <c r="IHF34" s="195"/>
      <c r="IHG34" s="195"/>
      <c r="IHH34" s="195"/>
      <c r="IHI34" s="195"/>
      <c r="IHJ34" s="195"/>
      <c r="IHK34" s="315"/>
      <c r="IHL34" s="195"/>
      <c r="IHM34" s="195"/>
      <c r="IHN34" s="195"/>
      <c r="IHO34" s="195"/>
      <c r="IHP34" s="195"/>
      <c r="IHQ34" s="195"/>
      <c r="IHR34" s="195"/>
      <c r="IHS34" s="195"/>
      <c r="IHT34" s="195"/>
      <c r="IHU34" s="195"/>
      <c r="IHV34" s="195"/>
      <c r="IHW34" s="195"/>
      <c r="IHX34" s="195"/>
      <c r="IHY34" s="315"/>
      <c r="IHZ34" s="195"/>
      <c r="IIA34" s="195"/>
      <c r="IIB34" s="195"/>
      <c r="IIC34" s="195"/>
      <c r="IID34" s="195"/>
      <c r="IIE34" s="195"/>
      <c r="IIF34" s="195"/>
      <c r="IIG34" s="195"/>
      <c r="IIH34" s="195"/>
      <c r="III34" s="195"/>
      <c r="IIJ34" s="195"/>
      <c r="IIK34" s="195"/>
      <c r="IIL34" s="195"/>
      <c r="IIM34" s="315"/>
      <c r="IIN34" s="195"/>
      <c r="IIO34" s="195"/>
      <c r="IIP34" s="195"/>
      <c r="IIQ34" s="195"/>
      <c r="IIR34" s="195"/>
      <c r="IIS34" s="195"/>
      <c r="IIT34" s="195"/>
      <c r="IIU34" s="195"/>
      <c r="IIV34" s="195"/>
      <c r="IIW34" s="195"/>
      <c r="IIX34" s="195"/>
      <c r="IIY34" s="195"/>
      <c r="IIZ34" s="195"/>
      <c r="IJA34" s="315"/>
      <c r="IJB34" s="195"/>
      <c r="IJC34" s="195"/>
      <c r="IJD34" s="195"/>
      <c r="IJE34" s="195"/>
      <c r="IJF34" s="195"/>
      <c r="IJG34" s="195"/>
      <c r="IJH34" s="195"/>
      <c r="IJI34" s="195"/>
      <c r="IJJ34" s="195"/>
      <c r="IJK34" s="195"/>
      <c r="IJL34" s="195"/>
      <c r="IJM34" s="195"/>
      <c r="IJN34" s="195"/>
      <c r="IJO34" s="315"/>
      <c r="IJP34" s="195"/>
      <c r="IJQ34" s="195"/>
      <c r="IJR34" s="195"/>
      <c r="IJS34" s="195"/>
      <c r="IJT34" s="195"/>
      <c r="IJU34" s="195"/>
      <c r="IJV34" s="195"/>
      <c r="IJW34" s="195"/>
      <c r="IJX34" s="195"/>
      <c r="IJY34" s="195"/>
      <c r="IJZ34" s="195"/>
      <c r="IKA34" s="195"/>
      <c r="IKB34" s="195"/>
      <c r="IKC34" s="315"/>
      <c r="IKD34" s="195"/>
      <c r="IKE34" s="195"/>
      <c r="IKF34" s="195"/>
      <c r="IKG34" s="195"/>
      <c r="IKH34" s="195"/>
      <c r="IKI34" s="195"/>
      <c r="IKJ34" s="195"/>
      <c r="IKK34" s="195"/>
      <c r="IKL34" s="195"/>
      <c r="IKM34" s="195"/>
      <c r="IKN34" s="195"/>
      <c r="IKO34" s="195"/>
      <c r="IKP34" s="195"/>
      <c r="IKQ34" s="315"/>
      <c r="IKR34" s="195"/>
      <c r="IKS34" s="195"/>
      <c r="IKT34" s="195"/>
      <c r="IKU34" s="195"/>
      <c r="IKV34" s="195"/>
      <c r="IKW34" s="195"/>
      <c r="IKX34" s="195"/>
      <c r="IKY34" s="195"/>
      <c r="IKZ34" s="195"/>
      <c r="ILA34" s="195"/>
      <c r="ILB34" s="195"/>
      <c r="ILC34" s="195"/>
      <c r="ILD34" s="195"/>
      <c r="ILE34" s="315"/>
      <c r="ILF34" s="195"/>
      <c r="ILG34" s="195"/>
      <c r="ILH34" s="195"/>
      <c r="ILI34" s="195"/>
      <c r="ILJ34" s="195"/>
      <c r="ILK34" s="195"/>
      <c r="ILL34" s="195"/>
      <c r="ILM34" s="195"/>
      <c r="ILN34" s="195"/>
      <c r="ILO34" s="195"/>
      <c r="ILP34" s="195"/>
      <c r="ILQ34" s="195"/>
      <c r="ILR34" s="195"/>
      <c r="ILS34" s="315"/>
      <c r="ILT34" s="195"/>
      <c r="ILU34" s="195"/>
      <c r="ILV34" s="195"/>
      <c r="ILW34" s="195"/>
      <c r="ILX34" s="195"/>
      <c r="ILY34" s="195"/>
      <c r="ILZ34" s="195"/>
      <c r="IMA34" s="195"/>
      <c r="IMB34" s="195"/>
      <c r="IMC34" s="195"/>
      <c r="IMD34" s="195"/>
      <c r="IME34" s="195"/>
      <c r="IMF34" s="195"/>
      <c r="IMG34" s="315"/>
      <c r="IMH34" s="195"/>
      <c r="IMI34" s="195"/>
      <c r="IMJ34" s="195"/>
      <c r="IMK34" s="195"/>
      <c r="IML34" s="195"/>
      <c r="IMM34" s="195"/>
      <c r="IMN34" s="195"/>
      <c r="IMO34" s="195"/>
      <c r="IMP34" s="195"/>
      <c r="IMQ34" s="195"/>
      <c r="IMR34" s="195"/>
      <c r="IMS34" s="195"/>
      <c r="IMT34" s="195"/>
      <c r="IMU34" s="315"/>
      <c r="IMV34" s="195"/>
      <c r="IMW34" s="195"/>
      <c r="IMX34" s="195"/>
      <c r="IMY34" s="195"/>
      <c r="IMZ34" s="195"/>
      <c r="INA34" s="195"/>
      <c r="INB34" s="195"/>
      <c r="INC34" s="195"/>
      <c r="IND34" s="195"/>
      <c r="INE34" s="195"/>
      <c r="INF34" s="195"/>
      <c r="ING34" s="195"/>
      <c r="INH34" s="195"/>
      <c r="INI34" s="315"/>
      <c r="INJ34" s="195"/>
      <c r="INK34" s="195"/>
      <c r="INL34" s="195"/>
      <c r="INM34" s="195"/>
      <c r="INN34" s="195"/>
      <c r="INO34" s="195"/>
      <c r="INP34" s="195"/>
      <c r="INQ34" s="195"/>
      <c r="INR34" s="195"/>
      <c r="INS34" s="195"/>
      <c r="INT34" s="195"/>
      <c r="INU34" s="195"/>
      <c r="INV34" s="195"/>
      <c r="INW34" s="315"/>
      <c r="INX34" s="195"/>
      <c r="INY34" s="195"/>
      <c r="INZ34" s="195"/>
      <c r="IOA34" s="195"/>
      <c r="IOB34" s="195"/>
      <c r="IOC34" s="195"/>
      <c r="IOD34" s="195"/>
      <c r="IOE34" s="195"/>
      <c r="IOF34" s="195"/>
      <c r="IOG34" s="195"/>
      <c r="IOH34" s="195"/>
      <c r="IOI34" s="195"/>
      <c r="IOJ34" s="195"/>
      <c r="IOK34" s="315"/>
      <c r="IOL34" s="195"/>
      <c r="IOM34" s="195"/>
      <c r="ION34" s="195"/>
      <c r="IOO34" s="195"/>
      <c r="IOP34" s="195"/>
      <c r="IOQ34" s="195"/>
      <c r="IOR34" s="195"/>
      <c r="IOS34" s="195"/>
      <c r="IOT34" s="195"/>
      <c r="IOU34" s="195"/>
      <c r="IOV34" s="195"/>
      <c r="IOW34" s="195"/>
      <c r="IOX34" s="195"/>
      <c r="IOY34" s="315"/>
      <c r="IOZ34" s="195"/>
      <c r="IPA34" s="195"/>
      <c r="IPB34" s="195"/>
      <c r="IPC34" s="195"/>
      <c r="IPD34" s="195"/>
      <c r="IPE34" s="195"/>
      <c r="IPF34" s="195"/>
      <c r="IPG34" s="195"/>
      <c r="IPH34" s="195"/>
      <c r="IPI34" s="195"/>
      <c r="IPJ34" s="195"/>
      <c r="IPK34" s="195"/>
      <c r="IPL34" s="195"/>
      <c r="IPM34" s="315"/>
      <c r="IPN34" s="195"/>
      <c r="IPO34" s="195"/>
      <c r="IPP34" s="195"/>
      <c r="IPQ34" s="195"/>
      <c r="IPR34" s="195"/>
      <c r="IPS34" s="195"/>
      <c r="IPT34" s="195"/>
      <c r="IPU34" s="195"/>
      <c r="IPV34" s="195"/>
      <c r="IPW34" s="195"/>
      <c r="IPX34" s="195"/>
      <c r="IPY34" s="195"/>
      <c r="IPZ34" s="195"/>
      <c r="IQA34" s="315"/>
      <c r="IQB34" s="195"/>
      <c r="IQC34" s="195"/>
      <c r="IQD34" s="195"/>
      <c r="IQE34" s="195"/>
      <c r="IQF34" s="195"/>
      <c r="IQG34" s="195"/>
      <c r="IQH34" s="195"/>
      <c r="IQI34" s="195"/>
      <c r="IQJ34" s="195"/>
      <c r="IQK34" s="195"/>
      <c r="IQL34" s="195"/>
      <c r="IQM34" s="195"/>
      <c r="IQN34" s="195"/>
      <c r="IQO34" s="315"/>
      <c r="IQP34" s="195"/>
      <c r="IQQ34" s="195"/>
      <c r="IQR34" s="195"/>
      <c r="IQS34" s="195"/>
      <c r="IQT34" s="195"/>
      <c r="IQU34" s="195"/>
      <c r="IQV34" s="195"/>
      <c r="IQW34" s="195"/>
      <c r="IQX34" s="195"/>
      <c r="IQY34" s="195"/>
      <c r="IQZ34" s="195"/>
      <c r="IRA34" s="195"/>
      <c r="IRB34" s="195"/>
      <c r="IRC34" s="315"/>
      <c r="IRD34" s="195"/>
      <c r="IRE34" s="195"/>
      <c r="IRF34" s="195"/>
      <c r="IRG34" s="195"/>
      <c r="IRH34" s="195"/>
      <c r="IRI34" s="195"/>
      <c r="IRJ34" s="195"/>
      <c r="IRK34" s="195"/>
      <c r="IRL34" s="195"/>
      <c r="IRM34" s="195"/>
      <c r="IRN34" s="195"/>
      <c r="IRO34" s="195"/>
      <c r="IRP34" s="195"/>
      <c r="IRQ34" s="315"/>
      <c r="IRR34" s="195"/>
      <c r="IRS34" s="195"/>
      <c r="IRT34" s="195"/>
      <c r="IRU34" s="195"/>
      <c r="IRV34" s="195"/>
      <c r="IRW34" s="195"/>
      <c r="IRX34" s="195"/>
      <c r="IRY34" s="195"/>
      <c r="IRZ34" s="195"/>
      <c r="ISA34" s="195"/>
      <c r="ISB34" s="195"/>
      <c r="ISC34" s="195"/>
      <c r="ISD34" s="195"/>
      <c r="ISE34" s="315"/>
      <c r="ISF34" s="195"/>
      <c r="ISG34" s="195"/>
      <c r="ISH34" s="195"/>
      <c r="ISI34" s="195"/>
      <c r="ISJ34" s="195"/>
      <c r="ISK34" s="195"/>
      <c r="ISL34" s="195"/>
      <c r="ISM34" s="195"/>
      <c r="ISN34" s="195"/>
      <c r="ISO34" s="195"/>
      <c r="ISP34" s="195"/>
      <c r="ISQ34" s="195"/>
      <c r="ISR34" s="195"/>
      <c r="ISS34" s="315"/>
      <c r="IST34" s="195"/>
      <c r="ISU34" s="195"/>
      <c r="ISV34" s="195"/>
      <c r="ISW34" s="195"/>
      <c r="ISX34" s="195"/>
      <c r="ISY34" s="195"/>
      <c r="ISZ34" s="195"/>
      <c r="ITA34" s="195"/>
      <c r="ITB34" s="195"/>
      <c r="ITC34" s="195"/>
      <c r="ITD34" s="195"/>
      <c r="ITE34" s="195"/>
      <c r="ITF34" s="195"/>
      <c r="ITG34" s="315"/>
      <c r="ITH34" s="195"/>
      <c r="ITI34" s="195"/>
      <c r="ITJ34" s="195"/>
      <c r="ITK34" s="195"/>
      <c r="ITL34" s="195"/>
      <c r="ITM34" s="195"/>
      <c r="ITN34" s="195"/>
      <c r="ITO34" s="195"/>
      <c r="ITP34" s="195"/>
      <c r="ITQ34" s="195"/>
      <c r="ITR34" s="195"/>
      <c r="ITS34" s="195"/>
      <c r="ITT34" s="195"/>
      <c r="ITU34" s="315"/>
      <c r="ITV34" s="195"/>
      <c r="ITW34" s="195"/>
      <c r="ITX34" s="195"/>
      <c r="ITY34" s="195"/>
      <c r="ITZ34" s="195"/>
      <c r="IUA34" s="195"/>
      <c r="IUB34" s="195"/>
      <c r="IUC34" s="195"/>
      <c r="IUD34" s="195"/>
      <c r="IUE34" s="195"/>
      <c r="IUF34" s="195"/>
      <c r="IUG34" s="195"/>
      <c r="IUH34" s="195"/>
      <c r="IUI34" s="315"/>
      <c r="IUJ34" s="195"/>
      <c r="IUK34" s="195"/>
      <c r="IUL34" s="195"/>
      <c r="IUM34" s="195"/>
      <c r="IUN34" s="195"/>
      <c r="IUO34" s="195"/>
      <c r="IUP34" s="195"/>
      <c r="IUQ34" s="195"/>
      <c r="IUR34" s="195"/>
      <c r="IUS34" s="195"/>
      <c r="IUT34" s="195"/>
      <c r="IUU34" s="195"/>
      <c r="IUV34" s="195"/>
      <c r="IUW34" s="315"/>
      <c r="IUX34" s="195"/>
      <c r="IUY34" s="195"/>
      <c r="IUZ34" s="195"/>
      <c r="IVA34" s="195"/>
      <c r="IVB34" s="195"/>
      <c r="IVC34" s="195"/>
      <c r="IVD34" s="195"/>
      <c r="IVE34" s="195"/>
      <c r="IVF34" s="195"/>
      <c r="IVG34" s="195"/>
      <c r="IVH34" s="195"/>
      <c r="IVI34" s="195"/>
      <c r="IVJ34" s="195"/>
      <c r="IVK34" s="315"/>
      <c r="IVL34" s="195"/>
      <c r="IVM34" s="195"/>
      <c r="IVN34" s="195"/>
      <c r="IVO34" s="195"/>
      <c r="IVP34" s="195"/>
      <c r="IVQ34" s="195"/>
      <c r="IVR34" s="195"/>
      <c r="IVS34" s="195"/>
      <c r="IVT34" s="195"/>
      <c r="IVU34" s="195"/>
      <c r="IVV34" s="195"/>
      <c r="IVW34" s="195"/>
      <c r="IVX34" s="195"/>
      <c r="IVY34" s="315"/>
      <c r="IVZ34" s="195"/>
      <c r="IWA34" s="195"/>
      <c r="IWB34" s="195"/>
      <c r="IWC34" s="195"/>
      <c r="IWD34" s="195"/>
      <c r="IWE34" s="195"/>
      <c r="IWF34" s="195"/>
      <c r="IWG34" s="195"/>
      <c r="IWH34" s="195"/>
      <c r="IWI34" s="195"/>
      <c r="IWJ34" s="195"/>
      <c r="IWK34" s="195"/>
      <c r="IWL34" s="195"/>
      <c r="IWM34" s="315"/>
      <c r="IWN34" s="195"/>
      <c r="IWO34" s="195"/>
      <c r="IWP34" s="195"/>
      <c r="IWQ34" s="195"/>
      <c r="IWR34" s="195"/>
      <c r="IWS34" s="195"/>
      <c r="IWT34" s="195"/>
      <c r="IWU34" s="195"/>
      <c r="IWV34" s="195"/>
      <c r="IWW34" s="195"/>
      <c r="IWX34" s="195"/>
      <c r="IWY34" s="195"/>
      <c r="IWZ34" s="195"/>
      <c r="IXA34" s="315"/>
      <c r="IXB34" s="195"/>
      <c r="IXC34" s="195"/>
      <c r="IXD34" s="195"/>
      <c r="IXE34" s="195"/>
      <c r="IXF34" s="195"/>
      <c r="IXG34" s="195"/>
      <c r="IXH34" s="195"/>
      <c r="IXI34" s="195"/>
      <c r="IXJ34" s="195"/>
      <c r="IXK34" s="195"/>
      <c r="IXL34" s="195"/>
      <c r="IXM34" s="195"/>
      <c r="IXN34" s="195"/>
      <c r="IXO34" s="315"/>
      <c r="IXP34" s="195"/>
      <c r="IXQ34" s="195"/>
      <c r="IXR34" s="195"/>
      <c r="IXS34" s="195"/>
      <c r="IXT34" s="195"/>
      <c r="IXU34" s="195"/>
      <c r="IXV34" s="195"/>
      <c r="IXW34" s="195"/>
      <c r="IXX34" s="195"/>
      <c r="IXY34" s="195"/>
      <c r="IXZ34" s="195"/>
      <c r="IYA34" s="195"/>
      <c r="IYB34" s="195"/>
      <c r="IYC34" s="315"/>
      <c r="IYD34" s="195"/>
      <c r="IYE34" s="195"/>
      <c r="IYF34" s="195"/>
      <c r="IYG34" s="195"/>
      <c r="IYH34" s="195"/>
      <c r="IYI34" s="195"/>
      <c r="IYJ34" s="195"/>
      <c r="IYK34" s="195"/>
      <c r="IYL34" s="195"/>
      <c r="IYM34" s="195"/>
      <c r="IYN34" s="195"/>
      <c r="IYO34" s="195"/>
      <c r="IYP34" s="195"/>
      <c r="IYQ34" s="315"/>
      <c r="IYR34" s="195"/>
      <c r="IYS34" s="195"/>
      <c r="IYT34" s="195"/>
      <c r="IYU34" s="195"/>
      <c r="IYV34" s="195"/>
      <c r="IYW34" s="195"/>
      <c r="IYX34" s="195"/>
      <c r="IYY34" s="195"/>
      <c r="IYZ34" s="195"/>
      <c r="IZA34" s="195"/>
      <c r="IZB34" s="195"/>
      <c r="IZC34" s="195"/>
      <c r="IZD34" s="195"/>
      <c r="IZE34" s="315"/>
      <c r="IZF34" s="195"/>
      <c r="IZG34" s="195"/>
      <c r="IZH34" s="195"/>
      <c r="IZI34" s="195"/>
      <c r="IZJ34" s="195"/>
      <c r="IZK34" s="195"/>
      <c r="IZL34" s="195"/>
      <c r="IZM34" s="195"/>
      <c r="IZN34" s="195"/>
      <c r="IZO34" s="195"/>
      <c r="IZP34" s="195"/>
      <c r="IZQ34" s="195"/>
      <c r="IZR34" s="195"/>
      <c r="IZS34" s="315"/>
      <c r="IZT34" s="195"/>
      <c r="IZU34" s="195"/>
      <c r="IZV34" s="195"/>
      <c r="IZW34" s="195"/>
      <c r="IZX34" s="195"/>
      <c r="IZY34" s="195"/>
      <c r="IZZ34" s="195"/>
      <c r="JAA34" s="195"/>
      <c r="JAB34" s="195"/>
      <c r="JAC34" s="195"/>
      <c r="JAD34" s="195"/>
      <c r="JAE34" s="195"/>
      <c r="JAF34" s="195"/>
      <c r="JAG34" s="315"/>
      <c r="JAH34" s="195"/>
      <c r="JAI34" s="195"/>
      <c r="JAJ34" s="195"/>
      <c r="JAK34" s="195"/>
      <c r="JAL34" s="195"/>
      <c r="JAM34" s="195"/>
      <c r="JAN34" s="195"/>
      <c r="JAO34" s="195"/>
      <c r="JAP34" s="195"/>
      <c r="JAQ34" s="195"/>
      <c r="JAR34" s="195"/>
      <c r="JAS34" s="195"/>
      <c r="JAT34" s="195"/>
      <c r="JAU34" s="315"/>
      <c r="JAV34" s="195"/>
      <c r="JAW34" s="195"/>
      <c r="JAX34" s="195"/>
      <c r="JAY34" s="195"/>
      <c r="JAZ34" s="195"/>
      <c r="JBA34" s="195"/>
      <c r="JBB34" s="195"/>
      <c r="JBC34" s="195"/>
      <c r="JBD34" s="195"/>
      <c r="JBE34" s="195"/>
      <c r="JBF34" s="195"/>
      <c r="JBG34" s="195"/>
      <c r="JBH34" s="195"/>
      <c r="JBI34" s="315"/>
      <c r="JBJ34" s="195"/>
      <c r="JBK34" s="195"/>
      <c r="JBL34" s="195"/>
      <c r="JBM34" s="195"/>
      <c r="JBN34" s="195"/>
      <c r="JBO34" s="195"/>
      <c r="JBP34" s="195"/>
      <c r="JBQ34" s="195"/>
      <c r="JBR34" s="195"/>
      <c r="JBS34" s="195"/>
      <c r="JBT34" s="195"/>
      <c r="JBU34" s="195"/>
      <c r="JBV34" s="195"/>
      <c r="JBW34" s="315"/>
      <c r="JBX34" s="195"/>
      <c r="JBY34" s="195"/>
      <c r="JBZ34" s="195"/>
      <c r="JCA34" s="195"/>
      <c r="JCB34" s="195"/>
      <c r="JCC34" s="195"/>
      <c r="JCD34" s="195"/>
      <c r="JCE34" s="195"/>
      <c r="JCF34" s="195"/>
      <c r="JCG34" s="195"/>
      <c r="JCH34" s="195"/>
      <c r="JCI34" s="195"/>
      <c r="JCJ34" s="195"/>
      <c r="JCK34" s="315"/>
      <c r="JCL34" s="195"/>
      <c r="JCM34" s="195"/>
      <c r="JCN34" s="195"/>
      <c r="JCO34" s="195"/>
      <c r="JCP34" s="195"/>
      <c r="JCQ34" s="195"/>
      <c r="JCR34" s="195"/>
      <c r="JCS34" s="195"/>
      <c r="JCT34" s="195"/>
      <c r="JCU34" s="195"/>
      <c r="JCV34" s="195"/>
      <c r="JCW34" s="195"/>
      <c r="JCX34" s="195"/>
      <c r="JCY34" s="315"/>
      <c r="JCZ34" s="195"/>
      <c r="JDA34" s="195"/>
      <c r="JDB34" s="195"/>
      <c r="JDC34" s="195"/>
      <c r="JDD34" s="195"/>
      <c r="JDE34" s="195"/>
      <c r="JDF34" s="195"/>
      <c r="JDG34" s="195"/>
      <c r="JDH34" s="195"/>
      <c r="JDI34" s="195"/>
      <c r="JDJ34" s="195"/>
      <c r="JDK34" s="195"/>
      <c r="JDL34" s="195"/>
      <c r="JDM34" s="315"/>
      <c r="JDN34" s="195"/>
      <c r="JDO34" s="195"/>
      <c r="JDP34" s="195"/>
      <c r="JDQ34" s="195"/>
      <c r="JDR34" s="195"/>
      <c r="JDS34" s="195"/>
      <c r="JDT34" s="195"/>
      <c r="JDU34" s="195"/>
      <c r="JDV34" s="195"/>
      <c r="JDW34" s="195"/>
      <c r="JDX34" s="195"/>
      <c r="JDY34" s="195"/>
      <c r="JDZ34" s="195"/>
      <c r="JEA34" s="315"/>
      <c r="JEB34" s="195"/>
      <c r="JEC34" s="195"/>
      <c r="JED34" s="195"/>
      <c r="JEE34" s="195"/>
      <c r="JEF34" s="195"/>
      <c r="JEG34" s="195"/>
      <c r="JEH34" s="195"/>
      <c r="JEI34" s="195"/>
      <c r="JEJ34" s="195"/>
      <c r="JEK34" s="195"/>
      <c r="JEL34" s="195"/>
      <c r="JEM34" s="195"/>
      <c r="JEN34" s="195"/>
      <c r="JEO34" s="315"/>
      <c r="JEP34" s="195"/>
      <c r="JEQ34" s="195"/>
      <c r="JER34" s="195"/>
      <c r="JES34" s="195"/>
      <c r="JET34" s="195"/>
      <c r="JEU34" s="195"/>
      <c r="JEV34" s="195"/>
      <c r="JEW34" s="195"/>
      <c r="JEX34" s="195"/>
      <c r="JEY34" s="195"/>
      <c r="JEZ34" s="195"/>
      <c r="JFA34" s="195"/>
      <c r="JFB34" s="195"/>
      <c r="JFC34" s="315"/>
      <c r="JFD34" s="195"/>
      <c r="JFE34" s="195"/>
      <c r="JFF34" s="195"/>
      <c r="JFG34" s="195"/>
      <c r="JFH34" s="195"/>
      <c r="JFI34" s="195"/>
      <c r="JFJ34" s="195"/>
      <c r="JFK34" s="195"/>
      <c r="JFL34" s="195"/>
      <c r="JFM34" s="195"/>
      <c r="JFN34" s="195"/>
      <c r="JFO34" s="195"/>
      <c r="JFP34" s="195"/>
      <c r="JFQ34" s="315"/>
      <c r="JFR34" s="195"/>
      <c r="JFS34" s="195"/>
      <c r="JFT34" s="195"/>
      <c r="JFU34" s="195"/>
      <c r="JFV34" s="195"/>
      <c r="JFW34" s="195"/>
      <c r="JFX34" s="195"/>
      <c r="JFY34" s="195"/>
      <c r="JFZ34" s="195"/>
      <c r="JGA34" s="195"/>
      <c r="JGB34" s="195"/>
      <c r="JGC34" s="195"/>
      <c r="JGD34" s="195"/>
      <c r="JGE34" s="315"/>
      <c r="JGF34" s="195"/>
      <c r="JGG34" s="195"/>
      <c r="JGH34" s="195"/>
      <c r="JGI34" s="195"/>
      <c r="JGJ34" s="195"/>
      <c r="JGK34" s="195"/>
      <c r="JGL34" s="195"/>
      <c r="JGM34" s="195"/>
      <c r="JGN34" s="195"/>
      <c r="JGO34" s="195"/>
      <c r="JGP34" s="195"/>
      <c r="JGQ34" s="195"/>
      <c r="JGR34" s="195"/>
      <c r="JGS34" s="315"/>
      <c r="JGT34" s="195"/>
      <c r="JGU34" s="195"/>
      <c r="JGV34" s="195"/>
      <c r="JGW34" s="195"/>
      <c r="JGX34" s="195"/>
      <c r="JGY34" s="195"/>
      <c r="JGZ34" s="195"/>
      <c r="JHA34" s="195"/>
      <c r="JHB34" s="195"/>
      <c r="JHC34" s="195"/>
      <c r="JHD34" s="195"/>
      <c r="JHE34" s="195"/>
      <c r="JHF34" s="195"/>
      <c r="JHG34" s="315"/>
      <c r="JHH34" s="195"/>
      <c r="JHI34" s="195"/>
      <c r="JHJ34" s="195"/>
      <c r="JHK34" s="195"/>
      <c r="JHL34" s="195"/>
      <c r="JHM34" s="195"/>
      <c r="JHN34" s="195"/>
      <c r="JHO34" s="195"/>
      <c r="JHP34" s="195"/>
      <c r="JHQ34" s="195"/>
      <c r="JHR34" s="195"/>
      <c r="JHS34" s="195"/>
      <c r="JHT34" s="195"/>
      <c r="JHU34" s="315"/>
      <c r="JHV34" s="195"/>
      <c r="JHW34" s="195"/>
      <c r="JHX34" s="195"/>
      <c r="JHY34" s="195"/>
      <c r="JHZ34" s="195"/>
      <c r="JIA34" s="195"/>
      <c r="JIB34" s="195"/>
      <c r="JIC34" s="195"/>
      <c r="JID34" s="195"/>
      <c r="JIE34" s="195"/>
      <c r="JIF34" s="195"/>
      <c r="JIG34" s="195"/>
      <c r="JIH34" s="195"/>
      <c r="JII34" s="315"/>
      <c r="JIJ34" s="195"/>
      <c r="JIK34" s="195"/>
      <c r="JIL34" s="195"/>
      <c r="JIM34" s="195"/>
      <c r="JIN34" s="195"/>
      <c r="JIO34" s="195"/>
      <c r="JIP34" s="195"/>
      <c r="JIQ34" s="195"/>
      <c r="JIR34" s="195"/>
      <c r="JIS34" s="195"/>
      <c r="JIT34" s="195"/>
      <c r="JIU34" s="195"/>
      <c r="JIV34" s="195"/>
      <c r="JIW34" s="315"/>
      <c r="JIX34" s="195"/>
      <c r="JIY34" s="195"/>
      <c r="JIZ34" s="195"/>
      <c r="JJA34" s="195"/>
      <c r="JJB34" s="195"/>
      <c r="JJC34" s="195"/>
      <c r="JJD34" s="195"/>
      <c r="JJE34" s="195"/>
      <c r="JJF34" s="195"/>
      <c r="JJG34" s="195"/>
      <c r="JJH34" s="195"/>
      <c r="JJI34" s="195"/>
      <c r="JJJ34" s="195"/>
      <c r="JJK34" s="315"/>
      <c r="JJL34" s="195"/>
      <c r="JJM34" s="195"/>
      <c r="JJN34" s="195"/>
      <c r="JJO34" s="195"/>
      <c r="JJP34" s="195"/>
      <c r="JJQ34" s="195"/>
      <c r="JJR34" s="195"/>
      <c r="JJS34" s="195"/>
      <c r="JJT34" s="195"/>
      <c r="JJU34" s="195"/>
      <c r="JJV34" s="195"/>
      <c r="JJW34" s="195"/>
      <c r="JJX34" s="195"/>
      <c r="JJY34" s="315"/>
      <c r="JJZ34" s="195"/>
      <c r="JKA34" s="195"/>
      <c r="JKB34" s="195"/>
      <c r="JKC34" s="195"/>
      <c r="JKD34" s="195"/>
      <c r="JKE34" s="195"/>
      <c r="JKF34" s="195"/>
      <c r="JKG34" s="195"/>
      <c r="JKH34" s="195"/>
      <c r="JKI34" s="195"/>
      <c r="JKJ34" s="195"/>
      <c r="JKK34" s="195"/>
      <c r="JKL34" s="195"/>
      <c r="JKM34" s="315"/>
      <c r="JKN34" s="195"/>
      <c r="JKO34" s="195"/>
      <c r="JKP34" s="195"/>
      <c r="JKQ34" s="195"/>
      <c r="JKR34" s="195"/>
      <c r="JKS34" s="195"/>
      <c r="JKT34" s="195"/>
      <c r="JKU34" s="195"/>
      <c r="JKV34" s="195"/>
      <c r="JKW34" s="195"/>
      <c r="JKX34" s="195"/>
      <c r="JKY34" s="195"/>
      <c r="JKZ34" s="195"/>
      <c r="JLA34" s="315"/>
      <c r="JLB34" s="195"/>
      <c r="JLC34" s="195"/>
      <c r="JLD34" s="195"/>
      <c r="JLE34" s="195"/>
      <c r="JLF34" s="195"/>
      <c r="JLG34" s="195"/>
      <c r="JLH34" s="195"/>
      <c r="JLI34" s="195"/>
      <c r="JLJ34" s="195"/>
      <c r="JLK34" s="195"/>
      <c r="JLL34" s="195"/>
      <c r="JLM34" s="195"/>
      <c r="JLN34" s="195"/>
      <c r="JLO34" s="315"/>
      <c r="JLP34" s="195"/>
      <c r="JLQ34" s="195"/>
      <c r="JLR34" s="195"/>
      <c r="JLS34" s="195"/>
      <c r="JLT34" s="195"/>
      <c r="JLU34" s="195"/>
      <c r="JLV34" s="195"/>
      <c r="JLW34" s="195"/>
      <c r="JLX34" s="195"/>
      <c r="JLY34" s="195"/>
      <c r="JLZ34" s="195"/>
      <c r="JMA34" s="195"/>
      <c r="JMB34" s="195"/>
      <c r="JMC34" s="315"/>
      <c r="JMD34" s="195"/>
      <c r="JME34" s="195"/>
      <c r="JMF34" s="195"/>
      <c r="JMG34" s="195"/>
      <c r="JMH34" s="195"/>
      <c r="JMI34" s="195"/>
      <c r="JMJ34" s="195"/>
      <c r="JMK34" s="195"/>
      <c r="JML34" s="195"/>
      <c r="JMM34" s="195"/>
      <c r="JMN34" s="195"/>
      <c r="JMO34" s="195"/>
      <c r="JMP34" s="195"/>
      <c r="JMQ34" s="315"/>
      <c r="JMR34" s="195"/>
      <c r="JMS34" s="195"/>
      <c r="JMT34" s="195"/>
      <c r="JMU34" s="195"/>
      <c r="JMV34" s="195"/>
      <c r="JMW34" s="195"/>
      <c r="JMX34" s="195"/>
      <c r="JMY34" s="195"/>
      <c r="JMZ34" s="195"/>
      <c r="JNA34" s="195"/>
      <c r="JNB34" s="195"/>
      <c r="JNC34" s="195"/>
      <c r="JND34" s="195"/>
      <c r="JNE34" s="315"/>
      <c r="JNF34" s="195"/>
      <c r="JNG34" s="195"/>
      <c r="JNH34" s="195"/>
      <c r="JNI34" s="195"/>
      <c r="JNJ34" s="195"/>
      <c r="JNK34" s="195"/>
      <c r="JNL34" s="195"/>
      <c r="JNM34" s="195"/>
      <c r="JNN34" s="195"/>
      <c r="JNO34" s="195"/>
      <c r="JNP34" s="195"/>
      <c r="JNQ34" s="195"/>
      <c r="JNR34" s="195"/>
      <c r="JNS34" s="315"/>
      <c r="JNT34" s="195"/>
      <c r="JNU34" s="195"/>
      <c r="JNV34" s="195"/>
      <c r="JNW34" s="195"/>
      <c r="JNX34" s="195"/>
      <c r="JNY34" s="195"/>
      <c r="JNZ34" s="195"/>
      <c r="JOA34" s="195"/>
      <c r="JOB34" s="195"/>
      <c r="JOC34" s="195"/>
      <c r="JOD34" s="195"/>
      <c r="JOE34" s="195"/>
      <c r="JOF34" s="195"/>
      <c r="JOG34" s="315"/>
      <c r="JOH34" s="195"/>
      <c r="JOI34" s="195"/>
      <c r="JOJ34" s="195"/>
      <c r="JOK34" s="195"/>
      <c r="JOL34" s="195"/>
      <c r="JOM34" s="195"/>
      <c r="JON34" s="195"/>
      <c r="JOO34" s="195"/>
      <c r="JOP34" s="195"/>
      <c r="JOQ34" s="195"/>
      <c r="JOR34" s="195"/>
      <c r="JOS34" s="195"/>
      <c r="JOT34" s="195"/>
      <c r="JOU34" s="315"/>
      <c r="JOV34" s="195"/>
      <c r="JOW34" s="195"/>
      <c r="JOX34" s="195"/>
      <c r="JOY34" s="195"/>
      <c r="JOZ34" s="195"/>
      <c r="JPA34" s="195"/>
      <c r="JPB34" s="195"/>
      <c r="JPC34" s="195"/>
      <c r="JPD34" s="195"/>
      <c r="JPE34" s="195"/>
      <c r="JPF34" s="195"/>
      <c r="JPG34" s="195"/>
      <c r="JPH34" s="195"/>
      <c r="JPI34" s="315"/>
      <c r="JPJ34" s="195"/>
      <c r="JPK34" s="195"/>
      <c r="JPL34" s="195"/>
      <c r="JPM34" s="195"/>
      <c r="JPN34" s="195"/>
      <c r="JPO34" s="195"/>
      <c r="JPP34" s="195"/>
      <c r="JPQ34" s="195"/>
      <c r="JPR34" s="195"/>
      <c r="JPS34" s="195"/>
      <c r="JPT34" s="195"/>
      <c r="JPU34" s="195"/>
      <c r="JPV34" s="195"/>
      <c r="JPW34" s="315"/>
      <c r="JPX34" s="195"/>
      <c r="JPY34" s="195"/>
      <c r="JPZ34" s="195"/>
      <c r="JQA34" s="195"/>
      <c r="JQB34" s="195"/>
      <c r="JQC34" s="195"/>
      <c r="JQD34" s="195"/>
      <c r="JQE34" s="195"/>
      <c r="JQF34" s="195"/>
      <c r="JQG34" s="195"/>
      <c r="JQH34" s="195"/>
      <c r="JQI34" s="195"/>
      <c r="JQJ34" s="195"/>
      <c r="JQK34" s="315"/>
      <c r="JQL34" s="195"/>
      <c r="JQM34" s="195"/>
      <c r="JQN34" s="195"/>
      <c r="JQO34" s="195"/>
      <c r="JQP34" s="195"/>
      <c r="JQQ34" s="195"/>
      <c r="JQR34" s="195"/>
      <c r="JQS34" s="195"/>
      <c r="JQT34" s="195"/>
      <c r="JQU34" s="195"/>
      <c r="JQV34" s="195"/>
      <c r="JQW34" s="195"/>
      <c r="JQX34" s="195"/>
      <c r="JQY34" s="315"/>
      <c r="JQZ34" s="195"/>
      <c r="JRA34" s="195"/>
      <c r="JRB34" s="195"/>
      <c r="JRC34" s="195"/>
      <c r="JRD34" s="195"/>
      <c r="JRE34" s="195"/>
      <c r="JRF34" s="195"/>
      <c r="JRG34" s="195"/>
      <c r="JRH34" s="195"/>
      <c r="JRI34" s="195"/>
      <c r="JRJ34" s="195"/>
      <c r="JRK34" s="195"/>
      <c r="JRL34" s="195"/>
      <c r="JRM34" s="315"/>
      <c r="JRN34" s="195"/>
      <c r="JRO34" s="195"/>
      <c r="JRP34" s="195"/>
      <c r="JRQ34" s="195"/>
      <c r="JRR34" s="195"/>
      <c r="JRS34" s="195"/>
      <c r="JRT34" s="195"/>
      <c r="JRU34" s="195"/>
      <c r="JRV34" s="195"/>
      <c r="JRW34" s="195"/>
      <c r="JRX34" s="195"/>
      <c r="JRY34" s="195"/>
      <c r="JRZ34" s="195"/>
      <c r="JSA34" s="315"/>
      <c r="JSB34" s="195"/>
      <c r="JSC34" s="195"/>
      <c r="JSD34" s="195"/>
      <c r="JSE34" s="195"/>
      <c r="JSF34" s="195"/>
      <c r="JSG34" s="195"/>
      <c r="JSH34" s="195"/>
      <c r="JSI34" s="195"/>
      <c r="JSJ34" s="195"/>
      <c r="JSK34" s="195"/>
      <c r="JSL34" s="195"/>
      <c r="JSM34" s="195"/>
      <c r="JSN34" s="195"/>
      <c r="JSO34" s="315"/>
      <c r="JSP34" s="195"/>
      <c r="JSQ34" s="195"/>
      <c r="JSR34" s="195"/>
      <c r="JSS34" s="195"/>
      <c r="JST34" s="195"/>
      <c r="JSU34" s="195"/>
      <c r="JSV34" s="195"/>
      <c r="JSW34" s="195"/>
      <c r="JSX34" s="195"/>
      <c r="JSY34" s="195"/>
      <c r="JSZ34" s="195"/>
      <c r="JTA34" s="195"/>
      <c r="JTB34" s="195"/>
      <c r="JTC34" s="315"/>
      <c r="JTD34" s="195"/>
      <c r="JTE34" s="195"/>
      <c r="JTF34" s="195"/>
      <c r="JTG34" s="195"/>
      <c r="JTH34" s="195"/>
      <c r="JTI34" s="195"/>
      <c r="JTJ34" s="195"/>
      <c r="JTK34" s="195"/>
      <c r="JTL34" s="195"/>
      <c r="JTM34" s="195"/>
      <c r="JTN34" s="195"/>
      <c r="JTO34" s="195"/>
      <c r="JTP34" s="195"/>
      <c r="JTQ34" s="315"/>
      <c r="JTR34" s="195"/>
      <c r="JTS34" s="195"/>
      <c r="JTT34" s="195"/>
      <c r="JTU34" s="195"/>
      <c r="JTV34" s="195"/>
      <c r="JTW34" s="195"/>
      <c r="JTX34" s="195"/>
      <c r="JTY34" s="195"/>
      <c r="JTZ34" s="195"/>
      <c r="JUA34" s="195"/>
      <c r="JUB34" s="195"/>
      <c r="JUC34" s="195"/>
      <c r="JUD34" s="195"/>
      <c r="JUE34" s="315"/>
      <c r="JUF34" s="195"/>
      <c r="JUG34" s="195"/>
      <c r="JUH34" s="195"/>
      <c r="JUI34" s="195"/>
      <c r="JUJ34" s="195"/>
      <c r="JUK34" s="195"/>
      <c r="JUL34" s="195"/>
      <c r="JUM34" s="195"/>
      <c r="JUN34" s="195"/>
      <c r="JUO34" s="195"/>
      <c r="JUP34" s="195"/>
      <c r="JUQ34" s="195"/>
      <c r="JUR34" s="195"/>
      <c r="JUS34" s="315"/>
      <c r="JUT34" s="195"/>
      <c r="JUU34" s="195"/>
      <c r="JUV34" s="195"/>
      <c r="JUW34" s="195"/>
      <c r="JUX34" s="195"/>
      <c r="JUY34" s="195"/>
      <c r="JUZ34" s="195"/>
      <c r="JVA34" s="195"/>
      <c r="JVB34" s="195"/>
      <c r="JVC34" s="195"/>
      <c r="JVD34" s="195"/>
      <c r="JVE34" s="195"/>
      <c r="JVF34" s="195"/>
      <c r="JVG34" s="315"/>
      <c r="JVH34" s="195"/>
      <c r="JVI34" s="195"/>
      <c r="JVJ34" s="195"/>
      <c r="JVK34" s="195"/>
      <c r="JVL34" s="195"/>
      <c r="JVM34" s="195"/>
      <c r="JVN34" s="195"/>
      <c r="JVO34" s="195"/>
      <c r="JVP34" s="195"/>
      <c r="JVQ34" s="195"/>
      <c r="JVR34" s="195"/>
      <c r="JVS34" s="195"/>
      <c r="JVT34" s="195"/>
      <c r="JVU34" s="315"/>
      <c r="JVV34" s="195"/>
      <c r="JVW34" s="195"/>
      <c r="JVX34" s="195"/>
      <c r="JVY34" s="195"/>
      <c r="JVZ34" s="195"/>
      <c r="JWA34" s="195"/>
      <c r="JWB34" s="195"/>
      <c r="JWC34" s="195"/>
      <c r="JWD34" s="195"/>
      <c r="JWE34" s="195"/>
      <c r="JWF34" s="195"/>
      <c r="JWG34" s="195"/>
      <c r="JWH34" s="195"/>
      <c r="JWI34" s="315"/>
      <c r="JWJ34" s="195"/>
      <c r="JWK34" s="195"/>
      <c r="JWL34" s="195"/>
      <c r="JWM34" s="195"/>
      <c r="JWN34" s="195"/>
      <c r="JWO34" s="195"/>
      <c r="JWP34" s="195"/>
      <c r="JWQ34" s="195"/>
      <c r="JWR34" s="195"/>
      <c r="JWS34" s="195"/>
      <c r="JWT34" s="195"/>
      <c r="JWU34" s="195"/>
      <c r="JWV34" s="195"/>
      <c r="JWW34" s="315"/>
      <c r="JWX34" s="195"/>
      <c r="JWY34" s="195"/>
      <c r="JWZ34" s="195"/>
      <c r="JXA34" s="195"/>
      <c r="JXB34" s="195"/>
      <c r="JXC34" s="195"/>
      <c r="JXD34" s="195"/>
      <c r="JXE34" s="195"/>
      <c r="JXF34" s="195"/>
      <c r="JXG34" s="195"/>
      <c r="JXH34" s="195"/>
      <c r="JXI34" s="195"/>
      <c r="JXJ34" s="195"/>
      <c r="JXK34" s="315"/>
      <c r="JXL34" s="195"/>
      <c r="JXM34" s="195"/>
      <c r="JXN34" s="195"/>
      <c r="JXO34" s="195"/>
      <c r="JXP34" s="195"/>
      <c r="JXQ34" s="195"/>
      <c r="JXR34" s="195"/>
      <c r="JXS34" s="195"/>
      <c r="JXT34" s="195"/>
      <c r="JXU34" s="195"/>
      <c r="JXV34" s="195"/>
      <c r="JXW34" s="195"/>
      <c r="JXX34" s="195"/>
      <c r="JXY34" s="315"/>
      <c r="JXZ34" s="195"/>
      <c r="JYA34" s="195"/>
      <c r="JYB34" s="195"/>
      <c r="JYC34" s="195"/>
      <c r="JYD34" s="195"/>
      <c r="JYE34" s="195"/>
      <c r="JYF34" s="195"/>
      <c r="JYG34" s="195"/>
      <c r="JYH34" s="195"/>
      <c r="JYI34" s="195"/>
      <c r="JYJ34" s="195"/>
      <c r="JYK34" s="195"/>
      <c r="JYL34" s="195"/>
      <c r="JYM34" s="315"/>
      <c r="JYN34" s="195"/>
      <c r="JYO34" s="195"/>
      <c r="JYP34" s="195"/>
      <c r="JYQ34" s="195"/>
      <c r="JYR34" s="195"/>
      <c r="JYS34" s="195"/>
      <c r="JYT34" s="195"/>
      <c r="JYU34" s="195"/>
      <c r="JYV34" s="195"/>
      <c r="JYW34" s="195"/>
      <c r="JYX34" s="195"/>
      <c r="JYY34" s="195"/>
      <c r="JYZ34" s="195"/>
      <c r="JZA34" s="315"/>
      <c r="JZB34" s="195"/>
      <c r="JZC34" s="195"/>
      <c r="JZD34" s="195"/>
      <c r="JZE34" s="195"/>
      <c r="JZF34" s="195"/>
      <c r="JZG34" s="195"/>
      <c r="JZH34" s="195"/>
      <c r="JZI34" s="195"/>
      <c r="JZJ34" s="195"/>
      <c r="JZK34" s="195"/>
      <c r="JZL34" s="195"/>
      <c r="JZM34" s="195"/>
      <c r="JZN34" s="195"/>
      <c r="JZO34" s="315"/>
      <c r="JZP34" s="195"/>
      <c r="JZQ34" s="195"/>
      <c r="JZR34" s="195"/>
      <c r="JZS34" s="195"/>
      <c r="JZT34" s="195"/>
      <c r="JZU34" s="195"/>
      <c r="JZV34" s="195"/>
      <c r="JZW34" s="195"/>
      <c r="JZX34" s="195"/>
      <c r="JZY34" s="195"/>
      <c r="JZZ34" s="195"/>
      <c r="KAA34" s="195"/>
      <c r="KAB34" s="195"/>
      <c r="KAC34" s="315"/>
      <c r="KAD34" s="195"/>
      <c r="KAE34" s="195"/>
      <c r="KAF34" s="195"/>
      <c r="KAG34" s="195"/>
      <c r="KAH34" s="195"/>
      <c r="KAI34" s="195"/>
      <c r="KAJ34" s="195"/>
      <c r="KAK34" s="195"/>
      <c r="KAL34" s="195"/>
      <c r="KAM34" s="195"/>
      <c r="KAN34" s="195"/>
      <c r="KAO34" s="195"/>
      <c r="KAP34" s="195"/>
      <c r="KAQ34" s="315"/>
      <c r="KAR34" s="195"/>
      <c r="KAS34" s="195"/>
      <c r="KAT34" s="195"/>
      <c r="KAU34" s="195"/>
      <c r="KAV34" s="195"/>
      <c r="KAW34" s="195"/>
      <c r="KAX34" s="195"/>
      <c r="KAY34" s="195"/>
      <c r="KAZ34" s="195"/>
      <c r="KBA34" s="195"/>
      <c r="KBB34" s="195"/>
      <c r="KBC34" s="195"/>
      <c r="KBD34" s="195"/>
      <c r="KBE34" s="315"/>
      <c r="KBF34" s="195"/>
      <c r="KBG34" s="195"/>
      <c r="KBH34" s="195"/>
      <c r="KBI34" s="195"/>
      <c r="KBJ34" s="195"/>
      <c r="KBK34" s="195"/>
      <c r="KBL34" s="195"/>
      <c r="KBM34" s="195"/>
      <c r="KBN34" s="195"/>
      <c r="KBO34" s="195"/>
      <c r="KBP34" s="195"/>
      <c r="KBQ34" s="195"/>
      <c r="KBR34" s="195"/>
      <c r="KBS34" s="315"/>
      <c r="KBT34" s="195"/>
      <c r="KBU34" s="195"/>
      <c r="KBV34" s="195"/>
      <c r="KBW34" s="195"/>
      <c r="KBX34" s="195"/>
      <c r="KBY34" s="195"/>
      <c r="KBZ34" s="195"/>
      <c r="KCA34" s="195"/>
      <c r="KCB34" s="195"/>
      <c r="KCC34" s="195"/>
      <c r="KCD34" s="195"/>
      <c r="KCE34" s="195"/>
      <c r="KCF34" s="195"/>
      <c r="KCG34" s="315"/>
      <c r="KCH34" s="195"/>
      <c r="KCI34" s="195"/>
      <c r="KCJ34" s="195"/>
      <c r="KCK34" s="195"/>
      <c r="KCL34" s="195"/>
      <c r="KCM34" s="195"/>
      <c r="KCN34" s="195"/>
      <c r="KCO34" s="195"/>
      <c r="KCP34" s="195"/>
      <c r="KCQ34" s="195"/>
      <c r="KCR34" s="195"/>
      <c r="KCS34" s="195"/>
      <c r="KCT34" s="195"/>
      <c r="KCU34" s="315"/>
      <c r="KCV34" s="195"/>
      <c r="KCW34" s="195"/>
      <c r="KCX34" s="195"/>
      <c r="KCY34" s="195"/>
      <c r="KCZ34" s="195"/>
      <c r="KDA34" s="195"/>
      <c r="KDB34" s="195"/>
      <c r="KDC34" s="195"/>
      <c r="KDD34" s="195"/>
      <c r="KDE34" s="195"/>
      <c r="KDF34" s="195"/>
      <c r="KDG34" s="195"/>
      <c r="KDH34" s="195"/>
      <c r="KDI34" s="315"/>
      <c r="KDJ34" s="195"/>
      <c r="KDK34" s="195"/>
      <c r="KDL34" s="195"/>
      <c r="KDM34" s="195"/>
      <c r="KDN34" s="195"/>
      <c r="KDO34" s="195"/>
      <c r="KDP34" s="195"/>
      <c r="KDQ34" s="195"/>
      <c r="KDR34" s="195"/>
      <c r="KDS34" s="195"/>
      <c r="KDT34" s="195"/>
      <c r="KDU34" s="195"/>
      <c r="KDV34" s="195"/>
      <c r="KDW34" s="315"/>
      <c r="KDX34" s="195"/>
      <c r="KDY34" s="195"/>
      <c r="KDZ34" s="195"/>
      <c r="KEA34" s="195"/>
      <c r="KEB34" s="195"/>
      <c r="KEC34" s="195"/>
      <c r="KED34" s="195"/>
      <c r="KEE34" s="195"/>
      <c r="KEF34" s="195"/>
      <c r="KEG34" s="195"/>
      <c r="KEH34" s="195"/>
      <c r="KEI34" s="195"/>
      <c r="KEJ34" s="195"/>
      <c r="KEK34" s="315"/>
      <c r="KEL34" s="195"/>
      <c r="KEM34" s="195"/>
      <c r="KEN34" s="195"/>
      <c r="KEO34" s="195"/>
      <c r="KEP34" s="195"/>
      <c r="KEQ34" s="195"/>
      <c r="KER34" s="195"/>
      <c r="KES34" s="195"/>
      <c r="KET34" s="195"/>
      <c r="KEU34" s="195"/>
      <c r="KEV34" s="195"/>
      <c r="KEW34" s="195"/>
      <c r="KEX34" s="195"/>
      <c r="KEY34" s="315"/>
      <c r="KEZ34" s="195"/>
      <c r="KFA34" s="195"/>
      <c r="KFB34" s="195"/>
      <c r="KFC34" s="195"/>
      <c r="KFD34" s="195"/>
      <c r="KFE34" s="195"/>
      <c r="KFF34" s="195"/>
      <c r="KFG34" s="195"/>
      <c r="KFH34" s="195"/>
      <c r="KFI34" s="195"/>
      <c r="KFJ34" s="195"/>
      <c r="KFK34" s="195"/>
      <c r="KFL34" s="195"/>
      <c r="KFM34" s="315"/>
      <c r="KFN34" s="195"/>
      <c r="KFO34" s="195"/>
      <c r="KFP34" s="195"/>
      <c r="KFQ34" s="195"/>
      <c r="KFR34" s="195"/>
      <c r="KFS34" s="195"/>
      <c r="KFT34" s="195"/>
      <c r="KFU34" s="195"/>
      <c r="KFV34" s="195"/>
      <c r="KFW34" s="195"/>
      <c r="KFX34" s="195"/>
      <c r="KFY34" s="195"/>
      <c r="KFZ34" s="195"/>
      <c r="KGA34" s="315"/>
      <c r="KGB34" s="195"/>
      <c r="KGC34" s="195"/>
      <c r="KGD34" s="195"/>
      <c r="KGE34" s="195"/>
      <c r="KGF34" s="195"/>
      <c r="KGG34" s="195"/>
      <c r="KGH34" s="195"/>
      <c r="KGI34" s="195"/>
      <c r="KGJ34" s="195"/>
      <c r="KGK34" s="195"/>
      <c r="KGL34" s="195"/>
      <c r="KGM34" s="195"/>
      <c r="KGN34" s="195"/>
      <c r="KGO34" s="315"/>
      <c r="KGP34" s="195"/>
      <c r="KGQ34" s="195"/>
      <c r="KGR34" s="195"/>
      <c r="KGS34" s="195"/>
      <c r="KGT34" s="195"/>
      <c r="KGU34" s="195"/>
      <c r="KGV34" s="195"/>
      <c r="KGW34" s="195"/>
      <c r="KGX34" s="195"/>
      <c r="KGY34" s="195"/>
      <c r="KGZ34" s="195"/>
      <c r="KHA34" s="195"/>
      <c r="KHB34" s="195"/>
      <c r="KHC34" s="315"/>
      <c r="KHD34" s="195"/>
      <c r="KHE34" s="195"/>
      <c r="KHF34" s="195"/>
      <c r="KHG34" s="195"/>
      <c r="KHH34" s="195"/>
      <c r="KHI34" s="195"/>
      <c r="KHJ34" s="195"/>
      <c r="KHK34" s="195"/>
      <c r="KHL34" s="195"/>
      <c r="KHM34" s="195"/>
      <c r="KHN34" s="195"/>
      <c r="KHO34" s="195"/>
      <c r="KHP34" s="195"/>
      <c r="KHQ34" s="315"/>
      <c r="KHR34" s="195"/>
      <c r="KHS34" s="195"/>
      <c r="KHT34" s="195"/>
      <c r="KHU34" s="195"/>
      <c r="KHV34" s="195"/>
      <c r="KHW34" s="195"/>
      <c r="KHX34" s="195"/>
      <c r="KHY34" s="195"/>
      <c r="KHZ34" s="195"/>
      <c r="KIA34" s="195"/>
      <c r="KIB34" s="195"/>
      <c r="KIC34" s="195"/>
      <c r="KID34" s="195"/>
      <c r="KIE34" s="315"/>
      <c r="KIF34" s="195"/>
      <c r="KIG34" s="195"/>
      <c r="KIH34" s="195"/>
      <c r="KII34" s="195"/>
      <c r="KIJ34" s="195"/>
      <c r="KIK34" s="195"/>
      <c r="KIL34" s="195"/>
      <c r="KIM34" s="195"/>
      <c r="KIN34" s="195"/>
      <c r="KIO34" s="195"/>
      <c r="KIP34" s="195"/>
      <c r="KIQ34" s="195"/>
      <c r="KIR34" s="195"/>
      <c r="KIS34" s="315"/>
      <c r="KIT34" s="195"/>
      <c r="KIU34" s="195"/>
      <c r="KIV34" s="195"/>
      <c r="KIW34" s="195"/>
      <c r="KIX34" s="195"/>
      <c r="KIY34" s="195"/>
      <c r="KIZ34" s="195"/>
      <c r="KJA34" s="195"/>
      <c r="KJB34" s="195"/>
      <c r="KJC34" s="195"/>
      <c r="KJD34" s="195"/>
      <c r="KJE34" s="195"/>
      <c r="KJF34" s="195"/>
      <c r="KJG34" s="315"/>
      <c r="KJH34" s="195"/>
      <c r="KJI34" s="195"/>
      <c r="KJJ34" s="195"/>
      <c r="KJK34" s="195"/>
      <c r="KJL34" s="195"/>
      <c r="KJM34" s="195"/>
      <c r="KJN34" s="195"/>
      <c r="KJO34" s="195"/>
      <c r="KJP34" s="195"/>
      <c r="KJQ34" s="195"/>
      <c r="KJR34" s="195"/>
      <c r="KJS34" s="195"/>
      <c r="KJT34" s="195"/>
      <c r="KJU34" s="315"/>
      <c r="KJV34" s="195"/>
      <c r="KJW34" s="195"/>
      <c r="KJX34" s="195"/>
      <c r="KJY34" s="195"/>
      <c r="KJZ34" s="195"/>
      <c r="KKA34" s="195"/>
      <c r="KKB34" s="195"/>
      <c r="KKC34" s="195"/>
      <c r="KKD34" s="195"/>
      <c r="KKE34" s="195"/>
      <c r="KKF34" s="195"/>
      <c r="KKG34" s="195"/>
      <c r="KKH34" s="195"/>
      <c r="KKI34" s="315"/>
      <c r="KKJ34" s="195"/>
      <c r="KKK34" s="195"/>
      <c r="KKL34" s="195"/>
      <c r="KKM34" s="195"/>
      <c r="KKN34" s="195"/>
      <c r="KKO34" s="195"/>
      <c r="KKP34" s="195"/>
      <c r="KKQ34" s="195"/>
      <c r="KKR34" s="195"/>
      <c r="KKS34" s="195"/>
      <c r="KKT34" s="195"/>
      <c r="KKU34" s="195"/>
      <c r="KKV34" s="195"/>
      <c r="KKW34" s="315"/>
      <c r="KKX34" s="195"/>
      <c r="KKY34" s="195"/>
      <c r="KKZ34" s="195"/>
      <c r="KLA34" s="195"/>
      <c r="KLB34" s="195"/>
      <c r="KLC34" s="195"/>
      <c r="KLD34" s="195"/>
      <c r="KLE34" s="195"/>
      <c r="KLF34" s="195"/>
      <c r="KLG34" s="195"/>
      <c r="KLH34" s="195"/>
      <c r="KLI34" s="195"/>
      <c r="KLJ34" s="195"/>
      <c r="KLK34" s="315"/>
      <c r="KLL34" s="195"/>
      <c r="KLM34" s="195"/>
      <c r="KLN34" s="195"/>
      <c r="KLO34" s="195"/>
      <c r="KLP34" s="195"/>
      <c r="KLQ34" s="195"/>
      <c r="KLR34" s="195"/>
      <c r="KLS34" s="195"/>
      <c r="KLT34" s="195"/>
      <c r="KLU34" s="195"/>
      <c r="KLV34" s="195"/>
      <c r="KLW34" s="195"/>
      <c r="KLX34" s="195"/>
      <c r="KLY34" s="315"/>
      <c r="KLZ34" s="195"/>
      <c r="KMA34" s="195"/>
      <c r="KMB34" s="195"/>
      <c r="KMC34" s="195"/>
      <c r="KMD34" s="195"/>
      <c r="KME34" s="195"/>
      <c r="KMF34" s="195"/>
      <c r="KMG34" s="195"/>
      <c r="KMH34" s="195"/>
      <c r="KMI34" s="195"/>
      <c r="KMJ34" s="195"/>
      <c r="KMK34" s="195"/>
      <c r="KML34" s="195"/>
      <c r="KMM34" s="315"/>
      <c r="KMN34" s="195"/>
      <c r="KMO34" s="195"/>
      <c r="KMP34" s="195"/>
      <c r="KMQ34" s="195"/>
      <c r="KMR34" s="195"/>
      <c r="KMS34" s="195"/>
      <c r="KMT34" s="195"/>
      <c r="KMU34" s="195"/>
      <c r="KMV34" s="195"/>
      <c r="KMW34" s="195"/>
      <c r="KMX34" s="195"/>
      <c r="KMY34" s="195"/>
      <c r="KMZ34" s="195"/>
      <c r="KNA34" s="315"/>
      <c r="KNB34" s="195"/>
      <c r="KNC34" s="195"/>
      <c r="KND34" s="195"/>
      <c r="KNE34" s="195"/>
      <c r="KNF34" s="195"/>
      <c r="KNG34" s="195"/>
      <c r="KNH34" s="195"/>
      <c r="KNI34" s="195"/>
      <c r="KNJ34" s="195"/>
      <c r="KNK34" s="195"/>
      <c r="KNL34" s="195"/>
      <c r="KNM34" s="195"/>
      <c r="KNN34" s="195"/>
      <c r="KNO34" s="315"/>
      <c r="KNP34" s="195"/>
      <c r="KNQ34" s="195"/>
      <c r="KNR34" s="195"/>
      <c r="KNS34" s="195"/>
      <c r="KNT34" s="195"/>
      <c r="KNU34" s="195"/>
      <c r="KNV34" s="195"/>
      <c r="KNW34" s="195"/>
      <c r="KNX34" s="195"/>
      <c r="KNY34" s="195"/>
      <c r="KNZ34" s="195"/>
      <c r="KOA34" s="195"/>
      <c r="KOB34" s="195"/>
      <c r="KOC34" s="315"/>
      <c r="KOD34" s="195"/>
      <c r="KOE34" s="195"/>
      <c r="KOF34" s="195"/>
      <c r="KOG34" s="195"/>
      <c r="KOH34" s="195"/>
      <c r="KOI34" s="195"/>
      <c r="KOJ34" s="195"/>
      <c r="KOK34" s="195"/>
      <c r="KOL34" s="195"/>
      <c r="KOM34" s="195"/>
      <c r="KON34" s="195"/>
      <c r="KOO34" s="195"/>
      <c r="KOP34" s="195"/>
      <c r="KOQ34" s="315"/>
      <c r="KOR34" s="195"/>
      <c r="KOS34" s="195"/>
      <c r="KOT34" s="195"/>
      <c r="KOU34" s="195"/>
      <c r="KOV34" s="195"/>
      <c r="KOW34" s="195"/>
      <c r="KOX34" s="195"/>
      <c r="KOY34" s="195"/>
      <c r="KOZ34" s="195"/>
      <c r="KPA34" s="195"/>
      <c r="KPB34" s="195"/>
      <c r="KPC34" s="195"/>
      <c r="KPD34" s="195"/>
      <c r="KPE34" s="315"/>
      <c r="KPF34" s="195"/>
      <c r="KPG34" s="195"/>
      <c r="KPH34" s="195"/>
      <c r="KPI34" s="195"/>
      <c r="KPJ34" s="195"/>
      <c r="KPK34" s="195"/>
      <c r="KPL34" s="195"/>
      <c r="KPM34" s="195"/>
      <c r="KPN34" s="195"/>
      <c r="KPO34" s="195"/>
      <c r="KPP34" s="195"/>
      <c r="KPQ34" s="195"/>
      <c r="KPR34" s="195"/>
      <c r="KPS34" s="315"/>
      <c r="KPT34" s="195"/>
      <c r="KPU34" s="195"/>
      <c r="KPV34" s="195"/>
      <c r="KPW34" s="195"/>
      <c r="KPX34" s="195"/>
      <c r="KPY34" s="195"/>
      <c r="KPZ34" s="195"/>
      <c r="KQA34" s="195"/>
      <c r="KQB34" s="195"/>
      <c r="KQC34" s="195"/>
      <c r="KQD34" s="195"/>
      <c r="KQE34" s="195"/>
      <c r="KQF34" s="195"/>
      <c r="KQG34" s="315"/>
      <c r="KQH34" s="195"/>
      <c r="KQI34" s="195"/>
      <c r="KQJ34" s="195"/>
      <c r="KQK34" s="195"/>
      <c r="KQL34" s="195"/>
      <c r="KQM34" s="195"/>
      <c r="KQN34" s="195"/>
      <c r="KQO34" s="195"/>
      <c r="KQP34" s="195"/>
      <c r="KQQ34" s="195"/>
      <c r="KQR34" s="195"/>
      <c r="KQS34" s="195"/>
      <c r="KQT34" s="195"/>
      <c r="KQU34" s="315"/>
      <c r="KQV34" s="195"/>
      <c r="KQW34" s="195"/>
      <c r="KQX34" s="195"/>
      <c r="KQY34" s="195"/>
      <c r="KQZ34" s="195"/>
      <c r="KRA34" s="195"/>
      <c r="KRB34" s="195"/>
      <c r="KRC34" s="195"/>
      <c r="KRD34" s="195"/>
      <c r="KRE34" s="195"/>
      <c r="KRF34" s="195"/>
      <c r="KRG34" s="195"/>
      <c r="KRH34" s="195"/>
      <c r="KRI34" s="315"/>
      <c r="KRJ34" s="195"/>
      <c r="KRK34" s="195"/>
      <c r="KRL34" s="195"/>
      <c r="KRM34" s="195"/>
      <c r="KRN34" s="195"/>
      <c r="KRO34" s="195"/>
      <c r="KRP34" s="195"/>
      <c r="KRQ34" s="195"/>
      <c r="KRR34" s="195"/>
      <c r="KRS34" s="195"/>
      <c r="KRT34" s="195"/>
      <c r="KRU34" s="195"/>
      <c r="KRV34" s="195"/>
      <c r="KRW34" s="315"/>
      <c r="KRX34" s="195"/>
      <c r="KRY34" s="195"/>
      <c r="KRZ34" s="195"/>
      <c r="KSA34" s="195"/>
      <c r="KSB34" s="195"/>
      <c r="KSC34" s="195"/>
      <c r="KSD34" s="195"/>
      <c r="KSE34" s="195"/>
      <c r="KSF34" s="195"/>
      <c r="KSG34" s="195"/>
      <c r="KSH34" s="195"/>
      <c r="KSI34" s="195"/>
      <c r="KSJ34" s="195"/>
      <c r="KSK34" s="315"/>
      <c r="KSL34" s="195"/>
      <c r="KSM34" s="195"/>
      <c r="KSN34" s="195"/>
      <c r="KSO34" s="195"/>
      <c r="KSP34" s="195"/>
      <c r="KSQ34" s="195"/>
      <c r="KSR34" s="195"/>
      <c r="KSS34" s="195"/>
      <c r="KST34" s="195"/>
      <c r="KSU34" s="195"/>
      <c r="KSV34" s="195"/>
      <c r="KSW34" s="195"/>
      <c r="KSX34" s="195"/>
      <c r="KSY34" s="315"/>
      <c r="KSZ34" s="195"/>
      <c r="KTA34" s="195"/>
      <c r="KTB34" s="195"/>
      <c r="KTC34" s="195"/>
      <c r="KTD34" s="195"/>
      <c r="KTE34" s="195"/>
      <c r="KTF34" s="195"/>
      <c r="KTG34" s="195"/>
      <c r="KTH34" s="195"/>
      <c r="KTI34" s="195"/>
      <c r="KTJ34" s="195"/>
      <c r="KTK34" s="195"/>
      <c r="KTL34" s="195"/>
      <c r="KTM34" s="315"/>
      <c r="KTN34" s="195"/>
      <c r="KTO34" s="195"/>
      <c r="KTP34" s="195"/>
      <c r="KTQ34" s="195"/>
      <c r="KTR34" s="195"/>
      <c r="KTS34" s="195"/>
      <c r="KTT34" s="195"/>
      <c r="KTU34" s="195"/>
      <c r="KTV34" s="195"/>
      <c r="KTW34" s="195"/>
      <c r="KTX34" s="195"/>
      <c r="KTY34" s="195"/>
      <c r="KTZ34" s="195"/>
      <c r="KUA34" s="315"/>
      <c r="KUB34" s="195"/>
      <c r="KUC34" s="195"/>
      <c r="KUD34" s="195"/>
      <c r="KUE34" s="195"/>
      <c r="KUF34" s="195"/>
      <c r="KUG34" s="195"/>
      <c r="KUH34" s="195"/>
      <c r="KUI34" s="195"/>
      <c r="KUJ34" s="195"/>
      <c r="KUK34" s="195"/>
      <c r="KUL34" s="195"/>
      <c r="KUM34" s="195"/>
      <c r="KUN34" s="195"/>
      <c r="KUO34" s="315"/>
      <c r="KUP34" s="195"/>
      <c r="KUQ34" s="195"/>
      <c r="KUR34" s="195"/>
      <c r="KUS34" s="195"/>
      <c r="KUT34" s="195"/>
      <c r="KUU34" s="195"/>
      <c r="KUV34" s="195"/>
      <c r="KUW34" s="195"/>
      <c r="KUX34" s="195"/>
      <c r="KUY34" s="195"/>
      <c r="KUZ34" s="195"/>
      <c r="KVA34" s="195"/>
      <c r="KVB34" s="195"/>
      <c r="KVC34" s="315"/>
      <c r="KVD34" s="195"/>
      <c r="KVE34" s="195"/>
      <c r="KVF34" s="195"/>
      <c r="KVG34" s="195"/>
      <c r="KVH34" s="195"/>
      <c r="KVI34" s="195"/>
      <c r="KVJ34" s="195"/>
      <c r="KVK34" s="195"/>
      <c r="KVL34" s="195"/>
      <c r="KVM34" s="195"/>
      <c r="KVN34" s="195"/>
      <c r="KVO34" s="195"/>
      <c r="KVP34" s="195"/>
      <c r="KVQ34" s="315"/>
      <c r="KVR34" s="195"/>
      <c r="KVS34" s="195"/>
      <c r="KVT34" s="195"/>
      <c r="KVU34" s="195"/>
      <c r="KVV34" s="195"/>
      <c r="KVW34" s="195"/>
      <c r="KVX34" s="195"/>
      <c r="KVY34" s="195"/>
      <c r="KVZ34" s="195"/>
      <c r="KWA34" s="195"/>
      <c r="KWB34" s="195"/>
      <c r="KWC34" s="195"/>
      <c r="KWD34" s="195"/>
      <c r="KWE34" s="315"/>
      <c r="KWF34" s="195"/>
      <c r="KWG34" s="195"/>
      <c r="KWH34" s="195"/>
      <c r="KWI34" s="195"/>
      <c r="KWJ34" s="195"/>
      <c r="KWK34" s="195"/>
      <c r="KWL34" s="195"/>
      <c r="KWM34" s="195"/>
      <c r="KWN34" s="195"/>
      <c r="KWO34" s="195"/>
      <c r="KWP34" s="195"/>
      <c r="KWQ34" s="195"/>
      <c r="KWR34" s="195"/>
      <c r="KWS34" s="315"/>
      <c r="KWT34" s="195"/>
      <c r="KWU34" s="195"/>
      <c r="KWV34" s="195"/>
      <c r="KWW34" s="195"/>
      <c r="KWX34" s="195"/>
      <c r="KWY34" s="195"/>
      <c r="KWZ34" s="195"/>
      <c r="KXA34" s="195"/>
      <c r="KXB34" s="195"/>
      <c r="KXC34" s="195"/>
      <c r="KXD34" s="195"/>
      <c r="KXE34" s="195"/>
      <c r="KXF34" s="195"/>
      <c r="KXG34" s="315"/>
      <c r="KXH34" s="195"/>
      <c r="KXI34" s="195"/>
      <c r="KXJ34" s="195"/>
      <c r="KXK34" s="195"/>
      <c r="KXL34" s="195"/>
      <c r="KXM34" s="195"/>
      <c r="KXN34" s="195"/>
      <c r="KXO34" s="195"/>
      <c r="KXP34" s="195"/>
      <c r="KXQ34" s="195"/>
      <c r="KXR34" s="195"/>
      <c r="KXS34" s="195"/>
      <c r="KXT34" s="195"/>
      <c r="KXU34" s="315"/>
      <c r="KXV34" s="195"/>
      <c r="KXW34" s="195"/>
      <c r="KXX34" s="195"/>
      <c r="KXY34" s="195"/>
      <c r="KXZ34" s="195"/>
      <c r="KYA34" s="195"/>
      <c r="KYB34" s="195"/>
      <c r="KYC34" s="195"/>
      <c r="KYD34" s="195"/>
      <c r="KYE34" s="195"/>
      <c r="KYF34" s="195"/>
      <c r="KYG34" s="195"/>
      <c r="KYH34" s="195"/>
      <c r="KYI34" s="315"/>
      <c r="KYJ34" s="195"/>
      <c r="KYK34" s="195"/>
      <c r="KYL34" s="195"/>
      <c r="KYM34" s="195"/>
      <c r="KYN34" s="195"/>
      <c r="KYO34" s="195"/>
      <c r="KYP34" s="195"/>
      <c r="KYQ34" s="195"/>
      <c r="KYR34" s="195"/>
      <c r="KYS34" s="195"/>
      <c r="KYT34" s="195"/>
      <c r="KYU34" s="195"/>
      <c r="KYV34" s="195"/>
      <c r="KYW34" s="315"/>
      <c r="KYX34" s="195"/>
      <c r="KYY34" s="195"/>
      <c r="KYZ34" s="195"/>
      <c r="KZA34" s="195"/>
      <c r="KZB34" s="195"/>
      <c r="KZC34" s="195"/>
      <c r="KZD34" s="195"/>
      <c r="KZE34" s="195"/>
      <c r="KZF34" s="195"/>
      <c r="KZG34" s="195"/>
      <c r="KZH34" s="195"/>
      <c r="KZI34" s="195"/>
      <c r="KZJ34" s="195"/>
      <c r="KZK34" s="315"/>
      <c r="KZL34" s="195"/>
      <c r="KZM34" s="195"/>
      <c r="KZN34" s="195"/>
      <c r="KZO34" s="195"/>
      <c r="KZP34" s="195"/>
      <c r="KZQ34" s="195"/>
      <c r="KZR34" s="195"/>
      <c r="KZS34" s="195"/>
      <c r="KZT34" s="195"/>
      <c r="KZU34" s="195"/>
      <c r="KZV34" s="195"/>
      <c r="KZW34" s="195"/>
      <c r="KZX34" s="195"/>
      <c r="KZY34" s="315"/>
      <c r="KZZ34" s="195"/>
      <c r="LAA34" s="195"/>
      <c r="LAB34" s="195"/>
      <c r="LAC34" s="195"/>
      <c r="LAD34" s="195"/>
      <c r="LAE34" s="195"/>
      <c r="LAF34" s="195"/>
      <c r="LAG34" s="195"/>
      <c r="LAH34" s="195"/>
      <c r="LAI34" s="195"/>
      <c r="LAJ34" s="195"/>
      <c r="LAK34" s="195"/>
      <c r="LAL34" s="195"/>
      <c r="LAM34" s="315"/>
      <c r="LAN34" s="195"/>
      <c r="LAO34" s="195"/>
      <c r="LAP34" s="195"/>
      <c r="LAQ34" s="195"/>
      <c r="LAR34" s="195"/>
      <c r="LAS34" s="195"/>
      <c r="LAT34" s="195"/>
      <c r="LAU34" s="195"/>
      <c r="LAV34" s="195"/>
      <c r="LAW34" s="195"/>
      <c r="LAX34" s="195"/>
      <c r="LAY34" s="195"/>
      <c r="LAZ34" s="195"/>
      <c r="LBA34" s="315"/>
      <c r="LBB34" s="195"/>
      <c r="LBC34" s="195"/>
      <c r="LBD34" s="195"/>
      <c r="LBE34" s="195"/>
      <c r="LBF34" s="195"/>
      <c r="LBG34" s="195"/>
      <c r="LBH34" s="195"/>
      <c r="LBI34" s="195"/>
      <c r="LBJ34" s="195"/>
      <c r="LBK34" s="195"/>
      <c r="LBL34" s="195"/>
      <c r="LBM34" s="195"/>
      <c r="LBN34" s="195"/>
      <c r="LBO34" s="315"/>
      <c r="LBP34" s="195"/>
      <c r="LBQ34" s="195"/>
      <c r="LBR34" s="195"/>
      <c r="LBS34" s="195"/>
      <c r="LBT34" s="195"/>
      <c r="LBU34" s="195"/>
      <c r="LBV34" s="195"/>
      <c r="LBW34" s="195"/>
      <c r="LBX34" s="195"/>
      <c r="LBY34" s="195"/>
      <c r="LBZ34" s="195"/>
      <c r="LCA34" s="195"/>
      <c r="LCB34" s="195"/>
      <c r="LCC34" s="315"/>
      <c r="LCD34" s="195"/>
      <c r="LCE34" s="195"/>
      <c r="LCF34" s="195"/>
      <c r="LCG34" s="195"/>
      <c r="LCH34" s="195"/>
      <c r="LCI34" s="195"/>
      <c r="LCJ34" s="195"/>
      <c r="LCK34" s="195"/>
      <c r="LCL34" s="195"/>
      <c r="LCM34" s="195"/>
      <c r="LCN34" s="195"/>
      <c r="LCO34" s="195"/>
      <c r="LCP34" s="195"/>
      <c r="LCQ34" s="315"/>
      <c r="LCR34" s="195"/>
      <c r="LCS34" s="195"/>
      <c r="LCT34" s="195"/>
      <c r="LCU34" s="195"/>
      <c r="LCV34" s="195"/>
      <c r="LCW34" s="195"/>
      <c r="LCX34" s="195"/>
      <c r="LCY34" s="195"/>
      <c r="LCZ34" s="195"/>
      <c r="LDA34" s="195"/>
      <c r="LDB34" s="195"/>
      <c r="LDC34" s="195"/>
      <c r="LDD34" s="195"/>
      <c r="LDE34" s="315"/>
      <c r="LDF34" s="195"/>
      <c r="LDG34" s="195"/>
      <c r="LDH34" s="195"/>
      <c r="LDI34" s="195"/>
      <c r="LDJ34" s="195"/>
      <c r="LDK34" s="195"/>
      <c r="LDL34" s="195"/>
      <c r="LDM34" s="195"/>
      <c r="LDN34" s="195"/>
      <c r="LDO34" s="195"/>
      <c r="LDP34" s="195"/>
      <c r="LDQ34" s="195"/>
      <c r="LDR34" s="195"/>
      <c r="LDS34" s="315"/>
      <c r="LDT34" s="195"/>
      <c r="LDU34" s="195"/>
      <c r="LDV34" s="195"/>
      <c r="LDW34" s="195"/>
      <c r="LDX34" s="195"/>
      <c r="LDY34" s="195"/>
      <c r="LDZ34" s="195"/>
      <c r="LEA34" s="195"/>
      <c r="LEB34" s="195"/>
      <c r="LEC34" s="195"/>
      <c r="LED34" s="195"/>
      <c r="LEE34" s="195"/>
      <c r="LEF34" s="195"/>
      <c r="LEG34" s="315"/>
      <c r="LEH34" s="195"/>
      <c r="LEI34" s="195"/>
      <c r="LEJ34" s="195"/>
      <c r="LEK34" s="195"/>
      <c r="LEL34" s="195"/>
      <c r="LEM34" s="195"/>
      <c r="LEN34" s="195"/>
      <c r="LEO34" s="195"/>
      <c r="LEP34" s="195"/>
      <c r="LEQ34" s="195"/>
      <c r="LER34" s="195"/>
      <c r="LES34" s="195"/>
      <c r="LET34" s="195"/>
      <c r="LEU34" s="315"/>
      <c r="LEV34" s="195"/>
      <c r="LEW34" s="195"/>
      <c r="LEX34" s="195"/>
      <c r="LEY34" s="195"/>
      <c r="LEZ34" s="195"/>
      <c r="LFA34" s="195"/>
      <c r="LFB34" s="195"/>
      <c r="LFC34" s="195"/>
      <c r="LFD34" s="195"/>
      <c r="LFE34" s="195"/>
      <c r="LFF34" s="195"/>
      <c r="LFG34" s="195"/>
      <c r="LFH34" s="195"/>
      <c r="LFI34" s="315"/>
      <c r="LFJ34" s="195"/>
      <c r="LFK34" s="195"/>
      <c r="LFL34" s="195"/>
      <c r="LFM34" s="195"/>
      <c r="LFN34" s="195"/>
      <c r="LFO34" s="195"/>
      <c r="LFP34" s="195"/>
      <c r="LFQ34" s="195"/>
      <c r="LFR34" s="195"/>
      <c r="LFS34" s="195"/>
      <c r="LFT34" s="195"/>
      <c r="LFU34" s="195"/>
      <c r="LFV34" s="195"/>
      <c r="LFW34" s="315"/>
      <c r="LFX34" s="195"/>
      <c r="LFY34" s="195"/>
      <c r="LFZ34" s="195"/>
      <c r="LGA34" s="195"/>
      <c r="LGB34" s="195"/>
      <c r="LGC34" s="195"/>
      <c r="LGD34" s="195"/>
      <c r="LGE34" s="195"/>
      <c r="LGF34" s="195"/>
      <c r="LGG34" s="195"/>
      <c r="LGH34" s="195"/>
      <c r="LGI34" s="195"/>
      <c r="LGJ34" s="195"/>
      <c r="LGK34" s="315"/>
      <c r="LGL34" s="195"/>
      <c r="LGM34" s="195"/>
      <c r="LGN34" s="195"/>
      <c r="LGO34" s="195"/>
      <c r="LGP34" s="195"/>
      <c r="LGQ34" s="195"/>
      <c r="LGR34" s="195"/>
      <c r="LGS34" s="195"/>
      <c r="LGT34" s="195"/>
      <c r="LGU34" s="195"/>
      <c r="LGV34" s="195"/>
      <c r="LGW34" s="195"/>
      <c r="LGX34" s="195"/>
      <c r="LGY34" s="315"/>
      <c r="LGZ34" s="195"/>
      <c r="LHA34" s="195"/>
      <c r="LHB34" s="195"/>
      <c r="LHC34" s="195"/>
      <c r="LHD34" s="195"/>
      <c r="LHE34" s="195"/>
      <c r="LHF34" s="195"/>
      <c r="LHG34" s="195"/>
      <c r="LHH34" s="195"/>
      <c r="LHI34" s="195"/>
      <c r="LHJ34" s="195"/>
      <c r="LHK34" s="195"/>
      <c r="LHL34" s="195"/>
      <c r="LHM34" s="315"/>
      <c r="LHN34" s="195"/>
      <c r="LHO34" s="195"/>
      <c r="LHP34" s="195"/>
      <c r="LHQ34" s="195"/>
      <c r="LHR34" s="195"/>
      <c r="LHS34" s="195"/>
      <c r="LHT34" s="195"/>
      <c r="LHU34" s="195"/>
      <c r="LHV34" s="195"/>
      <c r="LHW34" s="195"/>
      <c r="LHX34" s="195"/>
      <c r="LHY34" s="195"/>
      <c r="LHZ34" s="195"/>
      <c r="LIA34" s="315"/>
      <c r="LIB34" s="195"/>
      <c r="LIC34" s="195"/>
      <c r="LID34" s="195"/>
      <c r="LIE34" s="195"/>
      <c r="LIF34" s="195"/>
      <c r="LIG34" s="195"/>
      <c r="LIH34" s="195"/>
      <c r="LII34" s="195"/>
      <c r="LIJ34" s="195"/>
      <c r="LIK34" s="195"/>
      <c r="LIL34" s="195"/>
      <c r="LIM34" s="195"/>
      <c r="LIN34" s="195"/>
      <c r="LIO34" s="315"/>
      <c r="LIP34" s="195"/>
      <c r="LIQ34" s="195"/>
      <c r="LIR34" s="195"/>
      <c r="LIS34" s="195"/>
      <c r="LIT34" s="195"/>
      <c r="LIU34" s="195"/>
      <c r="LIV34" s="195"/>
      <c r="LIW34" s="195"/>
      <c r="LIX34" s="195"/>
      <c r="LIY34" s="195"/>
      <c r="LIZ34" s="195"/>
      <c r="LJA34" s="195"/>
      <c r="LJB34" s="195"/>
      <c r="LJC34" s="315"/>
      <c r="LJD34" s="195"/>
      <c r="LJE34" s="195"/>
      <c r="LJF34" s="195"/>
      <c r="LJG34" s="195"/>
      <c r="LJH34" s="195"/>
      <c r="LJI34" s="195"/>
      <c r="LJJ34" s="195"/>
      <c r="LJK34" s="195"/>
      <c r="LJL34" s="195"/>
      <c r="LJM34" s="195"/>
      <c r="LJN34" s="195"/>
      <c r="LJO34" s="195"/>
      <c r="LJP34" s="195"/>
      <c r="LJQ34" s="315"/>
      <c r="LJR34" s="195"/>
      <c r="LJS34" s="195"/>
      <c r="LJT34" s="195"/>
      <c r="LJU34" s="195"/>
      <c r="LJV34" s="195"/>
      <c r="LJW34" s="195"/>
      <c r="LJX34" s="195"/>
      <c r="LJY34" s="195"/>
      <c r="LJZ34" s="195"/>
      <c r="LKA34" s="195"/>
      <c r="LKB34" s="195"/>
      <c r="LKC34" s="195"/>
      <c r="LKD34" s="195"/>
      <c r="LKE34" s="315"/>
      <c r="LKF34" s="195"/>
      <c r="LKG34" s="195"/>
      <c r="LKH34" s="195"/>
      <c r="LKI34" s="195"/>
      <c r="LKJ34" s="195"/>
      <c r="LKK34" s="195"/>
      <c r="LKL34" s="195"/>
      <c r="LKM34" s="195"/>
      <c r="LKN34" s="195"/>
      <c r="LKO34" s="195"/>
      <c r="LKP34" s="195"/>
      <c r="LKQ34" s="195"/>
      <c r="LKR34" s="195"/>
      <c r="LKS34" s="315"/>
      <c r="LKT34" s="195"/>
      <c r="LKU34" s="195"/>
      <c r="LKV34" s="195"/>
      <c r="LKW34" s="195"/>
      <c r="LKX34" s="195"/>
      <c r="LKY34" s="195"/>
      <c r="LKZ34" s="195"/>
      <c r="LLA34" s="195"/>
      <c r="LLB34" s="195"/>
      <c r="LLC34" s="195"/>
      <c r="LLD34" s="195"/>
      <c r="LLE34" s="195"/>
      <c r="LLF34" s="195"/>
      <c r="LLG34" s="315"/>
      <c r="LLH34" s="195"/>
      <c r="LLI34" s="195"/>
      <c r="LLJ34" s="195"/>
      <c r="LLK34" s="195"/>
      <c r="LLL34" s="195"/>
      <c r="LLM34" s="195"/>
      <c r="LLN34" s="195"/>
      <c r="LLO34" s="195"/>
      <c r="LLP34" s="195"/>
      <c r="LLQ34" s="195"/>
      <c r="LLR34" s="195"/>
      <c r="LLS34" s="195"/>
      <c r="LLT34" s="195"/>
      <c r="LLU34" s="315"/>
      <c r="LLV34" s="195"/>
      <c r="LLW34" s="195"/>
      <c r="LLX34" s="195"/>
      <c r="LLY34" s="195"/>
      <c r="LLZ34" s="195"/>
      <c r="LMA34" s="195"/>
      <c r="LMB34" s="195"/>
      <c r="LMC34" s="195"/>
      <c r="LMD34" s="195"/>
      <c r="LME34" s="195"/>
      <c r="LMF34" s="195"/>
      <c r="LMG34" s="195"/>
      <c r="LMH34" s="195"/>
      <c r="LMI34" s="315"/>
      <c r="LMJ34" s="195"/>
      <c r="LMK34" s="195"/>
      <c r="LML34" s="195"/>
      <c r="LMM34" s="195"/>
      <c r="LMN34" s="195"/>
      <c r="LMO34" s="195"/>
      <c r="LMP34" s="195"/>
      <c r="LMQ34" s="195"/>
      <c r="LMR34" s="195"/>
      <c r="LMS34" s="195"/>
      <c r="LMT34" s="195"/>
      <c r="LMU34" s="195"/>
      <c r="LMV34" s="195"/>
      <c r="LMW34" s="315"/>
      <c r="LMX34" s="195"/>
      <c r="LMY34" s="195"/>
      <c r="LMZ34" s="195"/>
      <c r="LNA34" s="195"/>
      <c r="LNB34" s="195"/>
      <c r="LNC34" s="195"/>
      <c r="LND34" s="195"/>
      <c r="LNE34" s="195"/>
      <c r="LNF34" s="195"/>
      <c r="LNG34" s="195"/>
      <c r="LNH34" s="195"/>
      <c r="LNI34" s="195"/>
      <c r="LNJ34" s="195"/>
      <c r="LNK34" s="315"/>
      <c r="LNL34" s="195"/>
      <c r="LNM34" s="195"/>
      <c r="LNN34" s="195"/>
      <c r="LNO34" s="195"/>
      <c r="LNP34" s="195"/>
      <c r="LNQ34" s="195"/>
      <c r="LNR34" s="195"/>
      <c r="LNS34" s="195"/>
      <c r="LNT34" s="195"/>
      <c r="LNU34" s="195"/>
      <c r="LNV34" s="195"/>
      <c r="LNW34" s="195"/>
      <c r="LNX34" s="195"/>
      <c r="LNY34" s="315"/>
      <c r="LNZ34" s="195"/>
      <c r="LOA34" s="195"/>
      <c r="LOB34" s="195"/>
      <c r="LOC34" s="195"/>
      <c r="LOD34" s="195"/>
      <c r="LOE34" s="195"/>
      <c r="LOF34" s="195"/>
      <c r="LOG34" s="195"/>
      <c r="LOH34" s="195"/>
      <c r="LOI34" s="195"/>
      <c r="LOJ34" s="195"/>
      <c r="LOK34" s="195"/>
      <c r="LOL34" s="195"/>
      <c r="LOM34" s="315"/>
      <c r="LON34" s="195"/>
      <c r="LOO34" s="195"/>
      <c r="LOP34" s="195"/>
      <c r="LOQ34" s="195"/>
      <c r="LOR34" s="195"/>
      <c r="LOS34" s="195"/>
      <c r="LOT34" s="195"/>
      <c r="LOU34" s="195"/>
      <c r="LOV34" s="195"/>
      <c r="LOW34" s="195"/>
      <c r="LOX34" s="195"/>
      <c r="LOY34" s="195"/>
      <c r="LOZ34" s="195"/>
      <c r="LPA34" s="315"/>
      <c r="LPB34" s="195"/>
      <c r="LPC34" s="195"/>
      <c r="LPD34" s="195"/>
      <c r="LPE34" s="195"/>
      <c r="LPF34" s="195"/>
      <c r="LPG34" s="195"/>
      <c r="LPH34" s="195"/>
      <c r="LPI34" s="195"/>
      <c r="LPJ34" s="195"/>
      <c r="LPK34" s="195"/>
      <c r="LPL34" s="195"/>
      <c r="LPM34" s="195"/>
      <c r="LPN34" s="195"/>
      <c r="LPO34" s="315"/>
      <c r="LPP34" s="195"/>
      <c r="LPQ34" s="195"/>
      <c r="LPR34" s="195"/>
      <c r="LPS34" s="195"/>
      <c r="LPT34" s="195"/>
      <c r="LPU34" s="195"/>
      <c r="LPV34" s="195"/>
      <c r="LPW34" s="195"/>
      <c r="LPX34" s="195"/>
      <c r="LPY34" s="195"/>
      <c r="LPZ34" s="195"/>
      <c r="LQA34" s="195"/>
      <c r="LQB34" s="195"/>
      <c r="LQC34" s="315"/>
      <c r="LQD34" s="195"/>
      <c r="LQE34" s="195"/>
      <c r="LQF34" s="195"/>
      <c r="LQG34" s="195"/>
      <c r="LQH34" s="195"/>
      <c r="LQI34" s="195"/>
      <c r="LQJ34" s="195"/>
      <c r="LQK34" s="195"/>
      <c r="LQL34" s="195"/>
      <c r="LQM34" s="195"/>
      <c r="LQN34" s="195"/>
      <c r="LQO34" s="195"/>
      <c r="LQP34" s="195"/>
      <c r="LQQ34" s="315"/>
      <c r="LQR34" s="195"/>
      <c r="LQS34" s="195"/>
      <c r="LQT34" s="195"/>
      <c r="LQU34" s="195"/>
      <c r="LQV34" s="195"/>
      <c r="LQW34" s="195"/>
      <c r="LQX34" s="195"/>
      <c r="LQY34" s="195"/>
      <c r="LQZ34" s="195"/>
      <c r="LRA34" s="195"/>
      <c r="LRB34" s="195"/>
      <c r="LRC34" s="195"/>
      <c r="LRD34" s="195"/>
      <c r="LRE34" s="315"/>
      <c r="LRF34" s="195"/>
      <c r="LRG34" s="195"/>
      <c r="LRH34" s="195"/>
      <c r="LRI34" s="195"/>
      <c r="LRJ34" s="195"/>
      <c r="LRK34" s="195"/>
      <c r="LRL34" s="195"/>
      <c r="LRM34" s="195"/>
      <c r="LRN34" s="195"/>
      <c r="LRO34" s="195"/>
      <c r="LRP34" s="195"/>
      <c r="LRQ34" s="195"/>
      <c r="LRR34" s="195"/>
      <c r="LRS34" s="315"/>
      <c r="LRT34" s="195"/>
      <c r="LRU34" s="195"/>
      <c r="LRV34" s="195"/>
      <c r="LRW34" s="195"/>
      <c r="LRX34" s="195"/>
      <c r="LRY34" s="195"/>
      <c r="LRZ34" s="195"/>
      <c r="LSA34" s="195"/>
      <c r="LSB34" s="195"/>
      <c r="LSC34" s="195"/>
      <c r="LSD34" s="195"/>
      <c r="LSE34" s="195"/>
      <c r="LSF34" s="195"/>
      <c r="LSG34" s="315"/>
      <c r="LSH34" s="195"/>
      <c r="LSI34" s="195"/>
      <c r="LSJ34" s="195"/>
      <c r="LSK34" s="195"/>
      <c r="LSL34" s="195"/>
      <c r="LSM34" s="195"/>
      <c r="LSN34" s="195"/>
      <c r="LSO34" s="195"/>
      <c r="LSP34" s="195"/>
      <c r="LSQ34" s="195"/>
      <c r="LSR34" s="195"/>
      <c r="LSS34" s="195"/>
      <c r="LST34" s="195"/>
      <c r="LSU34" s="315"/>
      <c r="LSV34" s="195"/>
      <c r="LSW34" s="195"/>
      <c r="LSX34" s="195"/>
      <c r="LSY34" s="195"/>
      <c r="LSZ34" s="195"/>
      <c r="LTA34" s="195"/>
      <c r="LTB34" s="195"/>
      <c r="LTC34" s="195"/>
      <c r="LTD34" s="195"/>
      <c r="LTE34" s="195"/>
      <c r="LTF34" s="195"/>
      <c r="LTG34" s="195"/>
      <c r="LTH34" s="195"/>
      <c r="LTI34" s="315"/>
      <c r="LTJ34" s="195"/>
      <c r="LTK34" s="195"/>
      <c r="LTL34" s="195"/>
      <c r="LTM34" s="195"/>
      <c r="LTN34" s="195"/>
      <c r="LTO34" s="195"/>
      <c r="LTP34" s="195"/>
      <c r="LTQ34" s="195"/>
      <c r="LTR34" s="195"/>
      <c r="LTS34" s="195"/>
      <c r="LTT34" s="195"/>
      <c r="LTU34" s="195"/>
      <c r="LTV34" s="195"/>
      <c r="LTW34" s="315"/>
      <c r="LTX34" s="195"/>
      <c r="LTY34" s="195"/>
      <c r="LTZ34" s="195"/>
      <c r="LUA34" s="195"/>
      <c r="LUB34" s="195"/>
      <c r="LUC34" s="195"/>
      <c r="LUD34" s="195"/>
      <c r="LUE34" s="195"/>
      <c r="LUF34" s="195"/>
      <c r="LUG34" s="195"/>
      <c r="LUH34" s="195"/>
      <c r="LUI34" s="195"/>
      <c r="LUJ34" s="195"/>
      <c r="LUK34" s="315"/>
      <c r="LUL34" s="195"/>
      <c r="LUM34" s="195"/>
      <c r="LUN34" s="195"/>
      <c r="LUO34" s="195"/>
      <c r="LUP34" s="195"/>
      <c r="LUQ34" s="195"/>
      <c r="LUR34" s="195"/>
      <c r="LUS34" s="195"/>
      <c r="LUT34" s="195"/>
      <c r="LUU34" s="195"/>
      <c r="LUV34" s="195"/>
      <c r="LUW34" s="195"/>
      <c r="LUX34" s="195"/>
      <c r="LUY34" s="315"/>
      <c r="LUZ34" s="195"/>
      <c r="LVA34" s="195"/>
      <c r="LVB34" s="195"/>
      <c r="LVC34" s="195"/>
      <c r="LVD34" s="195"/>
      <c r="LVE34" s="195"/>
      <c r="LVF34" s="195"/>
      <c r="LVG34" s="195"/>
      <c r="LVH34" s="195"/>
      <c r="LVI34" s="195"/>
      <c r="LVJ34" s="195"/>
      <c r="LVK34" s="195"/>
      <c r="LVL34" s="195"/>
      <c r="LVM34" s="315"/>
      <c r="LVN34" s="195"/>
      <c r="LVO34" s="195"/>
      <c r="LVP34" s="195"/>
      <c r="LVQ34" s="195"/>
      <c r="LVR34" s="195"/>
      <c r="LVS34" s="195"/>
      <c r="LVT34" s="195"/>
      <c r="LVU34" s="195"/>
      <c r="LVV34" s="195"/>
      <c r="LVW34" s="195"/>
      <c r="LVX34" s="195"/>
      <c r="LVY34" s="195"/>
      <c r="LVZ34" s="195"/>
      <c r="LWA34" s="315"/>
      <c r="LWB34" s="195"/>
      <c r="LWC34" s="195"/>
      <c r="LWD34" s="195"/>
      <c r="LWE34" s="195"/>
      <c r="LWF34" s="195"/>
      <c r="LWG34" s="195"/>
      <c r="LWH34" s="195"/>
      <c r="LWI34" s="195"/>
      <c r="LWJ34" s="195"/>
      <c r="LWK34" s="195"/>
      <c r="LWL34" s="195"/>
      <c r="LWM34" s="195"/>
      <c r="LWN34" s="195"/>
      <c r="LWO34" s="315"/>
      <c r="LWP34" s="195"/>
      <c r="LWQ34" s="195"/>
      <c r="LWR34" s="195"/>
      <c r="LWS34" s="195"/>
      <c r="LWT34" s="195"/>
      <c r="LWU34" s="195"/>
      <c r="LWV34" s="195"/>
      <c r="LWW34" s="195"/>
      <c r="LWX34" s="195"/>
      <c r="LWY34" s="195"/>
      <c r="LWZ34" s="195"/>
      <c r="LXA34" s="195"/>
      <c r="LXB34" s="195"/>
      <c r="LXC34" s="315"/>
      <c r="LXD34" s="195"/>
      <c r="LXE34" s="195"/>
      <c r="LXF34" s="195"/>
      <c r="LXG34" s="195"/>
      <c r="LXH34" s="195"/>
      <c r="LXI34" s="195"/>
      <c r="LXJ34" s="195"/>
      <c r="LXK34" s="195"/>
      <c r="LXL34" s="195"/>
      <c r="LXM34" s="195"/>
      <c r="LXN34" s="195"/>
      <c r="LXO34" s="195"/>
      <c r="LXP34" s="195"/>
      <c r="LXQ34" s="315"/>
      <c r="LXR34" s="195"/>
      <c r="LXS34" s="195"/>
      <c r="LXT34" s="195"/>
      <c r="LXU34" s="195"/>
      <c r="LXV34" s="195"/>
      <c r="LXW34" s="195"/>
      <c r="LXX34" s="195"/>
      <c r="LXY34" s="195"/>
      <c r="LXZ34" s="195"/>
      <c r="LYA34" s="195"/>
      <c r="LYB34" s="195"/>
      <c r="LYC34" s="195"/>
      <c r="LYD34" s="195"/>
      <c r="LYE34" s="315"/>
      <c r="LYF34" s="195"/>
      <c r="LYG34" s="195"/>
      <c r="LYH34" s="195"/>
      <c r="LYI34" s="195"/>
      <c r="LYJ34" s="195"/>
      <c r="LYK34" s="195"/>
      <c r="LYL34" s="195"/>
      <c r="LYM34" s="195"/>
      <c r="LYN34" s="195"/>
      <c r="LYO34" s="195"/>
      <c r="LYP34" s="195"/>
      <c r="LYQ34" s="195"/>
      <c r="LYR34" s="195"/>
      <c r="LYS34" s="315"/>
      <c r="LYT34" s="195"/>
      <c r="LYU34" s="195"/>
      <c r="LYV34" s="195"/>
      <c r="LYW34" s="195"/>
      <c r="LYX34" s="195"/>
      <c r="LYY34" s="195"/>
      <c r="LYZ34" s="195"/>
      <c r="LZA34" s="195"/>
      <c r="LZB34" s="195"/>
      <c r="LZC34" s="195"/>
      <c r="LZD34" s="195"/>
      <c r="LZE34" s="195"/>
      <c r="LZF34" s="195"/>
      <c r="LZG34" s="315"/>
      <c r="LZH34" s="195"/>
      <c r="LZI34" s="195"/>
      <c r="LZJ34" s="195"/>
      <c r="LZK34" s="195"/>
      <c r="LZL34" s="195"/>
      <c r="LZM34" s="195"/>
      <c r="LZN34" s="195"/>
      <c r="LZO34" s="195"/>
      <c r="LZP34" s="195"/>
      <c r="LZQ34" s="195"/>
      <c r="LZR34" s="195"/>
      <c r="LZS34" s="195"/>
      <c r="LZT34" s="195"/>
      <c r="LZU34" s="315"/>
      <c r="LZV34" s="195"/>
      <c r="LZW34" s="195"/>
      <c r="LZX34" s="195"/>
      <c r="LZY34" s="195"/>
      <c r="LZZ34" s="195"/>
      <c r="MAA34" s="195"/>
      <c r="MAB34" s="195"/>
      <c r="MAC34" s="195"/>
      <c r="MAD34" s="195"/>
      <c r="MAE34" s="195"/>
      <c r="MAF34" s="195"/>
      <c r="MAG34" s="195"/>
      <c r="MAH34" s="195"/>
      <c r="MAI34" s="315"/>
      <c r="MAJ34" s="195"/>
      <c r="MAK34" s="195"/>
      <c r="MAL34" s="195"/>
      <c r="MAM34" s="195"/>
      <c r="MAN34" s="195"/>
      <c r="MAO34" s="195"/>
      <c r="MAP34" s="195"/>
      <c r="MAQ34" s="195"/>
      <c r="MAR34" s="195"/>
      <c r="MAS34" s="195"/>
      <c r="MAT34" s="195"/>
      <c r="MAU34" s="195"/>
      <c r="MAV34" s="195"/>
      <c r="MAW34" s="315"/>
      <c r="MAX34" s="195"/>
      <c r="MAY34" s="195"/>
      <c r="MAZ34" s="195"/>
      <c r="MBA34" s="195"/>
      <c r="MBB34" s="195"/>
      <c r="MBC34" s="195"/>
      <c r="MBD34" s="195"/>
      <c r="MBE34" s="195"/>
      <c r="MBF34" s="195"/>
      <c r="MBG34" s="195"/>
      <c r="MBH34" s="195"/>
      <c r="MBI34" s="195"/>
      <c r="MBJ34" s="195"/>
      <c r="MBK34" s="315"/>
      <c r="MBL34" s="195"/>
      <c r="MBM34" s="195"/>
      <c r="MBN34" s="195"/>
      <c r="MBO34" s="195"/>
      <c r="MBP34" s="195"/>
      <c r="MBQ34" s="195"/>
      <c r="MBR34" s="195"/>
      <c r="MBS34" s="195"/>
      <c r="MBT34" s="195"/>
      <c r="MBU34" s="195"/>
      <c r="MBV34" s="195"/>
      <c r="MBW34" s="195"/>
      <c r="MBX34" s="195"/>
      <c r="MBY34" s="315"/>
      <c r="MBZ34" s="195"/>
      <c r="MCA34" s="195"/>
      <c r="MCB34" s="195"/>
      <c r="MCC34" s="195"/>
      <c r="MCD34" s="195"/>
      <c r="MCE34" s="195"/>
      <c r="MCF34" s="195"/>
      <c r="MCG34" s="195"/>
      <c r="MCH34" s="195"/>
      <c r="MCI34" s="195"/>
      <c r="MCJ34" s="195"/>
      <c r="MCK34" s="195"/>
      <c r="MCL34" s="195"/>
      <c r="MCM34" s="315"/>
      <c r="MCN34" s="195"/>
      <c r="MCO34" s="195"/>
      <c r="MCP34" s="195"/>
      <c r="MCQ34" s="195"/>
      <c r="MCR34" s="195"/>
      <c r="MCS34" s="195"/>
      <c r="MCT34" s="195"/>
      <c r="MCU34" s="195"/>
      <c r="MCV34" s="195"/>
      <c r="MCW34" s="195"/>
      <c r="MCX34" s="195"/>
      <c r="MCY34" s="195"/>
      <c r="MCZ34" s="195"/>
      <c r="MDA34" s="315"/>
      <c r="MDB34" s="195"/>
      <c r="MDC34" s="195"/>
      <c r="MDD34" s="195"/>
      <c r="MDE34" s="195"/>
      <c r="MDF34" s="195"/>
      <c r="MDG34" s="195"/>
      <c r="MDH34" s="195"/>
      <c r="MDI34" s="195"/>
      <c r="MDJ34" s="195"/>
      <c r="MDK34" s="195"/>
      <c r="MDL34" s="195"/>
      <c r="MDM34" s="195"/>
      <c r="MDN34" s="195"/>
      <c r="MDO34" s="315"/>
      <c r="MDP34" s="195"/>
      <c r="MDQ34" s="195"/>
      <c r="MDR34" s="195"/>
      <c r="MDS34" s="195"/>
      <c r="MDT34" s="195"/>
      <c r="MDU34" s="195"/>
      <c r="MDV34" s="195"/>
      <c r="MDW34" s="195"/>
      <c r="MDX34" s="195"/>
      <c r="MDY34" s="195"/>
      <c r="MDZ34" s="195"/>
      <c r="MEA34" s="195"/>
      <c r="MEB34" s="195"/>
      <c r="MEC34" s="315"/>
      <c r="MED34" s="195"/>
      <c r="MEE34" s="195"/>
      <c r="MEF34" s="195"/>
      <c r="MEG34" s="195"/>
      <c r="MEH34" s="195"/>
      <c r="MEI34" s="195"/>
      <c r="MEJ34" s="195"/>
      <c r="MEK34" s="195"/>
      <c r="MEL34" s="195"/>
      <c r="MEM34" s="195"/>
      <c r="MEN34" s="195"/>
      <c r="MEO34" s="195"/>
      <c r="MEP34" s="195"/>
      <c r="MEQ34" s="315"/>
      <c r="MER34" s="195"/>
      <c r="MES34" s="195"/>
      <c r="MET34" s="195"/>
      <c r="MEU34" s="195"/>
      <c r="MEV34" s="195"/>
      <c r="MEW34" s="195"/>
      <c r="MEX34" s="195"/>
      <c r="MEY34" s="195"/>
      <c r="MEZ34" s="195"/>
      <c r="MFA34" s="195"/>
      <c r="MFB34" s="195"/>
      <c r="MFC34" s="195"/>
      <c r="MFD34" s="195"/>
      <c r="MFE34" s="315"/>
      <c r="MFF34" s="195"/>
      <c r="MFG34" s="195"/>
      <c r="MFH34" s="195"/>
      <c r="MFI34" s="195"/>
      <c r="MFJ34" s="195"/>
      <c r="MFK34" s="195"/>
      <c r="MFL34" s="195"/>
      <c r="MFM34" s="195"/>
      <c r="MFN34" s="195"/>
      <c r="MFO34" s="195"/>
      <c r="MFP34" s="195"/>
      <c r="MFQ34" s="195"/>
      <c r="MFR34" s="195"/>
      <c r="MFS34" s="315"/>
      <c r="MFT34" s="195"/>
      <c r="MFU34" s="195"/>
      <c r="MFV34" s="195"/>
      <c r="MFW34" s="195"/>
      <c r="MFX34" s="195"/>
      <c r="MFY34" s="195"/>
      <c r="MFZ34" s="195"/>
      <c r="MGA34" s="195"/>
      <c r="MGB34" s="195"/>
      <c r="MGC34" s="195"/>
      <c r="MGD34" s="195"/>
      <c r="MGE34" s="195"/>
      <c r="MGF34" s="195"/>
      <c r="MGG34" s="315"/>
      <c r="MGH34" s="195"/>
      <c r="MGI34" s="195"/>
      <c r="MGJ34" s="195"/>
      <c r="MGK34" s="195"/>
      <c r="MGL34" s="195"/>
      <c r="MGM34" s="195"/>
      <c r="MGN34" s="195"/>
      <c r="MGO34" s="195"/>
      <c r="MGP34" s="195"/>
      <c r="MGQ34" s="195"/>
      <c r="MGR34" s="195"/>
      <c r="MGS34" s="195"/>
      <c r="MGT34" s="195"/>
      <c r="MGU34" s="315"/>
      <c r="MGV34" s="195"/>
      <c r="MGW34" s="195"/>
      <c r="MGX34" s="195"/>
      <c r="MGY34" s="195"/>
      <c r="MGZ34" s="195"/>
      <c r="MHA34" s="195"/>
      <c r="MHB34" s="195"/>
      <c r="MHC34" s="195"/>
      <c r="MHD34" s="195"/>
      <c r="MHE34" s="195"/>
      <c r="MHF34" s="195"/>
      <c r="MHG34" s="195"/>
      <c r="MHH34" s="195"/>
      <c r="MHI34" s="315"/>
      <c r="MHJ34" s="195"/>
      <c r="MHK34" s="195"/>
      <c r="MHL34" s="195"/>
      <c r="MHM34" s="195"/>
      <c r="MHN34" s="195"/>
      <c r="MHO34" s="195"/>
      <c r="MHP34" s="195"/>
      <c r="MHQ34" s="195"/>
      <c r="MHR34" s="195"/>
      <c r="MHS34" s="195"/>
      <c r="MHT34" s="195"/>
      <c r="MHU34" s="195"/>
      <c r="MHV34" s="195"/>
      <c r="MHW34" s="315"/>
      <c r="MHX34" s="195"/>
      <c r="MHY34" s="195"/>
      <c r="MHZ34" s="195"/>
      <c r="MIA34" s="195"/>
      <c r="MIB34" s="195"/>
      <c r="MIC34" s="195"/>
      <c r="MID34" s="195"/>
      <c r="MIE34" s="195"/>
      <c r="MIF34" s="195"/>
      <c r="MIG34" s="195"/>
      <c r="MIH34" s="195"/>
      <c r="MII34" s="195"/>
      <c r="MIJ34" s="195"/>
      <c r="MIK34" s="315"/>
      <c r="MIL34" s="195"/>
      <c r="MIM34" s="195"/>
      <c r="MIN34" s="195"/>
      <c r="MIO34" s="195"/>
      <c r="MIP34" s="195"/>
      <c r="MIQ34" s="195"/>
      <c r="MIR34" s="195"/>
      <c r="MIS34" s="195"/>
      <c r="MIT34" s="195"/>
      <c r="MIU34" s="195"/>
      <c r="MIV34" s="195"/>
      <c r="MIW34" s="195"/>
      <c r="MIX34" s="195"/>
      <c r="MIY34" s="315"/>
      <c r="MIZ34" s="195"/>
      <c r="MJA34" s="195"/>
      <c r="MJB34" s="195"/>
      <c r="MJC34" s="195"/>
      <c r="MJD34" s="195"/>
      <c r="MJE34" s="195"/>
      <c r="MJF34" s="195"/>
      <c r="MJG34" s="195"/>
      <c r="MJH34" s="195"/>
      <c r="MJI34" s="195"/>
      <c r="MJJ34" s="195"/>
      <c r="MJK34" s="195"/>
      <c r="MJL34" s="195"/>
      <c r="MJM34" s="315"/>
      <c r="MJN34" s="195"/>
      <c r="MJO34" s="195"/>
      <c r="MJP34" s="195"/>
      <c r="MJQ34" s="195"/>
      <c r="MJR34" s="195"/>
      <c r="MJS34" s="195"/>
      <c r="MJT34" s="195"/>
      <c r="MJU34" s="195"/>
      <c r="MJV34" s="195"/>
      <c r="MJW34" s="195"/>
      <c r="MJX34" s="195"/>
      <c r="MJY34" s="195"/>
      <c r="MJZ34" s="195"/>
      <c r="MKA34" s="315"/>
      <c r="MKB34" s="195"/>
      <c r="MKC34" s="195"/>
      <c r="MKD34" s="195"/>
      <c r="MKE34" s="195"/>
      <c r="MKF34" s="195"/>
      <c r="MKG34" s="195"/>
      <c r="MKH34" s="195"/>
      <c r="MKI34" s="195"/>
      <c r="MKJ34" s="195"/>
      <c r="MKK34" s="195"/>
      <c r="MKL34" s="195"/>
      <c r="MKM34" s="195"/>
      <c r="MKN34" s="195"/>
      <c r="MKO34" s="315"/>
      <c r="MKP34" s="195"/>
      <c r="MKQ34" s="195"/>
      <c r="MKR34" s="195"/>
      <c r="MKS34" s="195"/>
      <c r="MKT34" s="195"/>
      <c r="MKU34" s="195"/>
      <c r="MKV34" s="195"/>
      <c r="MKW34" s="195"/>
      <c r="MKX34" s="195"/>
      <c r="MKY34" s="195"/>
      <c r="MKZ34" s="195"/>
      <c r="MLA34" s="195"/>
      <c r="MLB34" s="195"/>
      <c r="MLC34" s="315"/>
      <c r="MLD34" s="195"/>
      <c r="MLE34" s="195"/>
      <c r="MLF34" s="195"/>
      <c r="MLG34" s="195"/>
      <c r="MLH34" s="195"/>
      <c r="MLI34" s="195"/>
      <c r="MLJ34" s="195"/>
      <c r="MLK34" s="195"/>
      <c r="MLL34" s="195"/>
      <c r="MLM34" s="195"/>
      <c r="MLN34" s="195"/>
      <c r="MLO34" s="195"/>
      <c r="MLP34" s="195"/>
      <c r="MLQ34" s="315"/>
      <c r="MLR34" s="195"/>
      <c r="MLS34" s="195"/>
      <c r="MLT34" s="195"/>
      <c r="MLU34" s="195"/>
      <c r="MLV34" s="195"/>
      <c r="MLW34" s="195"/>
      <c r="MLX34" s="195"/>
      <c r="MLY34" s="195"/>
      <c r="MLZ34" s="195"/>
      <c r="MMA34" s="195"/>
      <c r="MMB34" s="195"/>
      <c r="MMC34" s="195"/>
      <c r="MMD34" s="195"/>
      <c r="MME34" s="315"/>
      <c r="MMF34" s="195"/>
      <c r="MMG34" s="195"/>
      <c r="MMH34" s="195"/>
      <c r="MMI34" s="195"/>
      <c r="MMJ34" s="195"/>
      <c r="MMK34" s="195"/>
      <c r="MML34" s="195"/>
      <c r="MMM34" s="195"/>
      <c r="MMN34" s="195"/>
      <c r="MMO34" s="195"/>
      <c r="MMP34" s="195"/>
      <c r="MMQ34" s="195"/>
      <c r="MMR34" s="195"/>
      <c r="MMS34" s="315"/>
      <c r="MMT34" s="195"/>
      <c r="MMU34" s="195"/>
      <c r="MMV34" s="195"/>
      <c r="MMW34" s="195"/>
      <c r="MMX34" s="195"/>
      <c r="MMY34" s="195"/>
      <c r="MMZ34" s="195"/>
      <c r="MNA34" s="195"/>
      <c r="MNB34" s="195"/>
      <c r="MNC34" s="195"/>
      <c r="MND34" s="195"/>
      <c r="MNE34" s="195"/>
      <c r="MNF34" s="195"/>
      <c r="MNG34" s="315"/>
      <c r="MNH34" s="195"/>
      <c r="MNI34" s="195"/>
      <c r="MNJ34" s="195"/>
      <c r="MNK34" s="195"/>
      <c r="MNL34" s="195"/>
      <c r="MNM34" s="195"/>
      <c r="MNN34" s="195"/>
      <c r="MNO34" s="195"/>
      <c r="MNP34" s="195"/>
      <c r="MNQ34" s="195"/>
      <c r="MNR34" s="195"/>
      <c r="MNS34" s="195"/>
      <c r="MNT34" s="195"/>
      <c r="MNU34" s="315"/>
      <c r="MNV34" s="195"/>
      <c r="MNW34" s="195"/>
      <c r="MNX34" s="195"/>
      <c r="MNY34" s="195"/>
      <c r="MNZ34" s="195"/>
      <c r="MOA34" s="195"/>
      <c r="MOB34" s="195"/>
      <c r="MOC34" s="195"/>
      <c r="MOD34" s="195"/>
      <c r="MOE34" s="195"/>
      <c r="MOF34" s="195"/>
      <c r="MOG34" s="195"/>
      <c r="MOH34" s="195"/>
      <c r="MOI34" s="315"/>
      <c r="MOJ34" s="195"/>
      <c r="MOK34" s="195"/>
      <c r="MOL34" s="195"/>
      <c r="MOM34" s="195"/>
      <c r="MON34" s="195"/>
      <c r="MOO34" s="195"/>
      <c r="MOP34" s="195"/>
      <c r="MOQ34" s="195"/>
      <c r="MOR34" s="195"/>
      <c r="MOS34" s="195"/>
      <c r="MOT34" s="195"/>
      <c r="MOU34" s="195"/>
      <c r="MOV34" s="195"/>
      <c r="MOW34" s="315"/>
      <c r="MOX34" s="195"/>
      <c r="MOY34" s="195"/>
      <c r="MOZ34" s="195"/>
      <c r="MPA34" s="195"/>
      <c r="MPB34" s="195"/>
      <c r="MPC34" s="195"/>
      <c r="MPD34" s="195"/>
      <c r="MPE34" s="195"/>
      <c r="MPF34" s="195"/>
      <c r="MPG34" s="195"/>
      <c r="MPH34" s="195"/>
      <c r="MPI34" s="195"/>
      <c r="MPJ34" s="195"/>
      <c r="MPK34" s="315"/>
      <c r="MPL34" s="195"/>
      <c r="MPM34" s="195"/>
      <c r="MPN34" s="195"/>
      <c r="MPO34" s="195"/>
      <c r="MPP34" s="195"/>
      <c r="MPQ34" s="195"/>
      <c r="MPR34" s="195"/>
      <c r="MPS34" s="195"/>
      <c r="MPT34" s="195"/>
      <c r="MPU34" s="195"/>
      <c r="MPV34" s="195"/>
      <c r="MPW34" s="195"/>
      <c r="MPX34" s="195"/>
      <c r="MPY34" s="315"/>
      <c r="MPZ34" s="195"/>
      <c r="MQA34" s="195"/>
      <c r="MQB34" s="195"/>
      <c r="MQC34" s="195"/>
      <c r="MQD34" s="195"/>
      <c r="MQE34" s="195"/>
      <c r="MQF34" s="195"/>
      <c r="MQG34" s="195"/>
      <c r="MQH34" s="195"/>
      <c r="MQI34" s="195"/>
      <c r="MQJ34" s="195"/>
      <c r="MQK34" s="195"/>
      <c r="MQL34" s="195"/>
      <c r="MQM34" s="315"/>
      <c r="MQN34" s="195"/>
      <c r="MQO34" s="195"/>
      <c r="MQP34" s="195"/>
      <c r="MQQ34" s="195"/>
      <c r="MQR34" s="195"/>
      <c r="MQS34" s="195"/>
      <c r="MQT34" s="195"/>
      <c r="MQU34" s="195"/>
      <c r="MQV34" s="195"/>
      <c r="MQW34" s="195"/>
      <c r="MQX34" s="195"/>
      <c r="MQY34" s="195"/>
      <c r="MQZ34" s="195"/>
      <c r="MRA34" s="315"/>
      <c r="MRB34" s="195"/>
      <c r="MRC34" s="195"/>
      <c r="MRD34" s="195"/>
      <c r="MRE34" s="195"/>
      <c r="MRF34" s="195"/>
      <c r="MRG34" s="195"/>
      <c r="MRH34" s="195"/>
      <c r="MRI34" s="195"/>
      <c r="MRJ34" s="195"/>
      <c r="MRK34" s="195"/>
      <c r="MRL34" s="195"/>
      <c r="MRM34" s="195"/>
      <c r="MRN34" s="195"/>
      <c r="MRO34" s="315"/>
      <c r="MRP34" s="195"/>
      <c r="MRQ34" s="195"/>
      <c r="MRR34" s="195"/>
      <c r="MRS34" s="195"/>
      <c r="MRT34" s="195"/>
      <c r="MRU34" s="195"/>
      <c r="MRV34" s="195"/>
      <c r="MRW34" s="195"/>
      <c r="MRX34" s="195"/>
      <c r="MRY34" s="195"/>
      <c r="MRZ34" s="195"/>
      <c r="MSA34" s="195"/>
      <c r="MSB34" s="195"/>
      <c r="MSC34" s="315"/>
      <c r="MSD34" s="195"/>
      <c r="MSE34" s="195"/>
      <c r="MSF34" s="195"/>
      <c r="MSG34" s="195"/>
      <c r="MSH34" s="195"/>
      <c r="MSI34" s="195"/>
      <c r="MSJ34" s="195"/>
      <c r="MSK34" s="195"/>
      <c r="MSL34" s="195"/>
      <c r="MSM34" s="195"/>
      <c r="MSN34" s="195"/>
      <c r="MSO34" s="195"/>
      <c r="MSP34" s="195"/>
      <c r="MSQ34" s="315"/>
      <c r="MSR34" s="195"/>
      <c r="MSS34" s="195"/>
      <c r="MST34" s="195"/>
      <c r="MSU34" s="195"/>
      <c r="MSV34" s="195"/>
      <c r="MSW34" s="195"/>
      <c r="MSX34" s="195"/>
      <c r="MSY34" s="195"/>
      <c r="MSZ34" s="195"/>
      <c r="MTA34" s="195"/>
      <c r="MTB34" s="195"/>
      <c r="MTC34" s="195"/>
      <c r="MTD34" s="195"/>
      <c r="MTE34" s="315"/>
      <c r="MTF34" s="195"/>
      <c r="MTG34" s="195"/>
      <c r="MTH34" s="195"/>
      <c r="MTI34" s="195"/>
      <c r="MTJ34" s="195"/>
      <c r="MTK34" s="195"/>
      <c r="MTL34" s="195"/>
      <c r="MTM34" s="195"/>
      <c r="MTN34" s="195"/>
      <c r="MTO34" s="195"/>
      <c r="MTP34" s="195"/>
      <c r="MTQ34" s="195"/>
      <c r="MTR34" s="195"/>
      <c r="MTS34" s="315"/>
      <c r="MTT34" s="195"/>
      <c r="MTU34" s="195"/>
      <c r="MTV34" s="195"/>
      <c r="MTW34" s="195"/>
      <c r="MTX34" s="195"/>
      <c r="MTY34" s="195"/>
      <c r="MTZ34" s="195"/>
      <c r="MUA34" s="195"/>
      <c r="MUB34" s="195"/>
      <c r="MUC34" s="195"/>
      <c r="MUD34" s="195"/>
      <c r="MUE34" s="195"/>
      <c r="MUF34" s="195"/>
      <c r="MUG34" s="315"/>
      <c r="MUH34" s="195"/>
      <c r="MUI34" s="195"/>
      <c r="MUJ34" s="195"/>
      <c r="MUK34" s="195"/>
      <c r="MUL34" s="195"/>
      <c r="MUM34" s="195"/>
      <c r="MUN34" s="195"/>
      <c r="MUO34" s="195"/>
      <c r="MUP34" s="195"/>
      <c r="MUQ34" s="195"/>
      <c r="MUR34" s="195"/>
      <c r="MUS34" s="195"/>
      <c r="MUT34" s="195"/>
      <c r="MUU34" s="315"/>
      <c r="MUV34" s="195"/>
      <c r="MUW34" s="195"/>
      <c r="MUX34" s="195"/>
      <c r="MUY34" s="195"/>
      <c r="MUZ34" s="195"/>
      <c r="MVA34" s="195"/>
      <c r="MVB34" s="195"/>
      <c r="MVC34" s="195"/>
      <c r="MVD34" s="195"/>
      <c r="MVE34" s="195"/>
      <c r="MVF34" s="195"/>
      <c r="MVG34" s="195"/>
      <c r="MVH34" s="195"/>
      <c r="MVI34" s="315"/>
      <c r="MVJ34" s="195"/>
      <c r="MVK34" s="195"/>
      <c r="MVL34" s="195"/>
      <c r="MVM34" s="195"/>
      <c r="MVN34" s="195"/>
      <c r="MVO34" s="195"/>
      <c r="MVP34" s="195"/>
      <c r="MVQ34" s="195"/>
      <c r="MVR34" s="195"/>
      <c r="MVS34" s="195"/>
      <c r="MVT34" s="195"/>
      <c r="MVU34" s="195"/>
      <c r="MVV34" s="195"/>
      <c r="MVW34" s="315"/>
      <c r="MVX34" s="195"/>
      <c r="MVY34" s="195"/>
      <c r="MVZ34" s="195"/>
      <c r="MWA34" s="195"/>
      <c r="MWB34" s="195"/>
      <c r="MWC34" s="195"/>
      <c r="MWD34" s="195"/>
      <c r="MWE34" s="195"/>
      <c r="MWF34" s="195"/>
      <c r="MWG34" s="195"/>
      <c r="MWH34" s="195"/>
      <c r="MWI34" s="195"/>
      <c r="MWJ34" s="195"/>
      <c r="MWK34" s="315"/>
      <c r="MWL34" s="195"/>
      <c r="MWM34" s="195"/>
      <c r="MWN34" s="195"/>
      <c r="MWO34" s="195"/>
      <c r="MWP34" s="195"/>
      <c r="MWQ34" s="195"/>
      <c r="MWR34" s="195"/>
      <c r="MWS34" s="195"/>
      <c r="MWT34" s="195"/>
      <c r="MWU34" s="195"/>
      <c r="MWV34" s="195"/>
      <c r="MWW34" s="195"/>
      <c r="MWX34" s="195"/>
      <c r="MWY34" s="315"/>
      <c r="MWZ34" s="195"/>
      <c r="MXA34" s="195"/>
      <c r="MXB34" s="195"/>
      <c r="MXC34" s="195"/>
      <c r="MXD34" s="195"/>
      <c r="MXE34" s="195"/>
      <c r="MXF34" s="195"/>
      <c r="MXG34" s="195"/>
      <c r="MXH34" s="195"/>
      <c r="MXI34" s="195"/>
      <c r="MXJ34" s="195"/>
      <c r="MXK34" s="195"/>
      <c r="MXL34" s="195"/>
      <c r="MXM34" s="315"/>
      <c r="MXN34" s="195"/>
      <c r="MXO34" s="195"/>
      <c r="MXP34" s="195"/>
      <c r="MXQ34" s="195"/>
      <c r="MXR34" s="195"/>
      <c r="MXS34" s="195"/>
      <c r="MXT34" s="195"/>
      <c r="MXU34" s="195"/>
      <c r="MXV34" s="195"/>
      <c r="MXW34" s="195"/>
      <c r="MXX34" s="195"/>
      <c r="MXY34" s="195"/>
      <c r="MXZ34" s="195"/>
      <c r="MYA34" s="315"/>
      <c r="MYB34" s="195"/>
      <c r="MYC34" s="195"/>
      <c r="MYD34" s="195"/>
      <c r="MYE34" s="195"/>
      <c r="MYF34" s="195"/>
      <c r="MYG34" s="195"/>
      <c r="MYH34" s="195"/>
      <c r="MYI34" s="195"/>
      <c r="MYJ34" s="195"/>
      <c r="MYK34" s="195"/>
      <c r="MYL34" s="195"/>
      <c r="MYM34" s="195"/>
      <c r="MYN34" s="195"/>
      <c r="MYO34" s="315"/>
      <c r="MYP34" s="195"/>
      <c r="MYQ34" s="195"/>
      <c r="MYR34" s="195"/>
      <c r="MYS34" s="195"/>
      <c r="MYT34" s="195"/>
      <c r="MYU34" s="195"/>
      <c r="MYV34" s="195"/>
      <c r="MYW34" s="195"/>
      <c r="MYX34" s="195"/>
      <c r="MYY34" s="195"/>
      <c r="MYZ34" s="195"/>
      <c r="MZA34" s="195"/>
      <c r="MZB34" s="195"/>
      <c r="MZC34" s="315"/>
      <c r="MZD34" s="195"/>
      <c r="MZE34" s="195"/>
      <c r="MZF34" s="195"/>
      <c r="MZG34" s="195"/>
      <c r="MZH34" s="195"/>
      <c r="MZI34" s="195"/>
      <c r="MZJ34" s="195"/>
      <c r="MZK34" s="195"/>
      <c r="MZL34" s="195"/>
      <c r="MZM34" s="195"/>
      <c r="MZN34" s="195"/>
      <c r="MZO34" s="195"/>
      <c r="MZP34" s="195"/>
      <c r="MZQ34" s="315"/>
      <c r="MZR34" s="195"/>
      <c r="MZS34" s="195"/>
      <c r="MZT34" s="195"/>
      <c r="MZU34" s="195"/>
      <c r="MZV34" s="195"/>
      <c r="MZW34" s="195"/>
      <c r="MZX34" s="195"/>
      <c r="MZY34" s="195"/>
      <c r="MZZ34" s="195"/>
      <c r="NAA34" s="195"/>
      <c r="NAB34" s="195"/>
      <c r="NAC34" s="195"/>
      <c r="NAD34" s="195"/>
      <c r="NAE34" s="315"/>
      <c r="NAF34" s="195"/>
      <c r="NAG34" s="195"/>
      <c r="NAH34" s="195"/>
      <c r="NAI34" s="195"/>
      <c r="NAJ34" s="195"/>
      <c r="NAK34" s="195"/>
      <c r="NAL34" s="195"/>
      <c r="NAM34" s="195"/>
      <c r="NAN34" s="195"/>
      <c r="NAO34" s="195"/>
      <c r="NAP34" s="195"/>
      <c r="NAQ34" s="195"/>
      <c r="NAR34" s="195"/>
      <c r="NAS34" s="315"/>
      <c r="NAT34" s="195"/>
      <c r="NAU34" s="195"/>
      <c r="NAV34" s="195"/>
      <c r="NAW34" s="195"/>
      <c r="NAX34" s="195"/>
      <c r="NAY34" s="195"/>
      <c r="NAZ34" s="195"/>
      <c r="NBA34" s="195"/>
      <c r="NBB34" s="195"/>
      <c r="NBC34" s="195"/>
      <c r="NBD34" s="195"/>
      <c r="NBE34" s="195"/>
      <c r="NBF34" s="195"/>
      <c r="NBG34" s="315"/>
      <c r="NBH34" s="195"/>
      <c r="NBI34" s="195"/>
      <c r="NBJ34" s="195"/>
      <c r="NBK34" s="195"/>
      <c r="NBL34" s="195"/>
      <c r="NBM34" s="195"/>
      <c r="NBN34" s="195"/>
      <c r="NBO34" s="195"/>
      <c r="NBP34" s="195"/>
      <c r="NBQ34" s="195"/>
      <c r="NBR34" s="195"/>
      <c r="NBS34" s="195"/>
      <c r="NBT34" s="195"/>
      <c r="NBU34" s="315"/>
      <c r="NBV34" s="195"/>
      <c r="NBW34" s="195"/>
      <c r="NBX34" s="195"/>
      <c r="NBY34" s="195"/>
      <c r="NBZ34" s="195"/>
      <c r="NCA34" s="195"/>
      <c r="NCB34" s="195"/>
      <c r="NCC34" s="195"/>
      <c r="NCD34" s="195"/>
      <c r="NCE34" s="195"/>
      <c r="NCF34" s="195"/>
      <c r="NCG34" s="195"/>
      <c r="NCH34" s="195"/>
      <c r="NCI34" s="315"/>
      <c r="NCJ34" s="195"/>
      <c r="NCK34" s="195"/>
      <c r="NCL34" s="195"/>
      <c r="NCM34" s="195"/>
      <c r="NCN34" s="195"/>
      <c r="NCO34" s="195"/>
      <c r="NCP34" s="195"/>
      <c r="NCQ34" s="195"/>
      <c r="NCR34" s="195"/>
      <c r="NCS34" s="195"/>
      <c r="NCT34" s="195"/>
      <c r="NCU34" s="195"/>
      <c r="NCV34" s="195"/>
      <c r="NCW34" s="315"/>
      <c r="NCX34" s="195"/>
      <c r="NCY34" s="195"/>
      <c r="NCZ34" s="195"/>
      <c r="NDA34" s="195"/>
      <c r="NDB34" s="195"/>
      <c r="NDC34" s="195"/>
      <c r="NDD34" s="195"/>
      <c r="NDE34" s="195"/>
      <c r="NDF34" s="195"/>
      <c r="NDG34" s="195"/>
      <c r="NDH34" s="195"/>
      <c r="NDI34" s="195"/>
      <c r="NDJ34" s="195"/>
      <c r="NDK34" s="315"/>
      <c r="NDL34" s="195"/>
      <c r="NDM34" s="195"/>
      <c r="NDN34" s="195"/>
      <c r="NDO34" s="195"/>
      <c r="NDP34" s="195"/>
      <c r="NDQ34" s="195"/>
      <c r="NDR34" s="195"/>
      <c r="NDS34" s="195"/>
      <c r="NDT34" s="195"/>
      <c r="NDU34" s="195"/>
      <c r="NDV34" s="195"/>
      <c r="NDW34" s="195"/>
      <c r="NDX34" s="195"/>
      <c r="NDY34" s="315"/>
      <c r="NDZ34" s="195"/>
      <c r="NEA34" s="195"/>
      <c r="NEB34" s="195"/>
      <c r="NEC34" s="195"/>
      <c r="NED34" s="195"/>
      <c r="NEE34" s="195"/>
      <c r="NEF34" s="195"/>
      <c r="NEG34" s="195"/>
      <c r="NEH34" s="195"/>
      <c r="NEI34" s="195"/>
      <c r="NEJ34" s="195"/>
      <c r="NEK34" s="195"/>
      <c r="NEL34" s="195"/>
      <c r="NEM34" s="315"/>
      <c r="NEN34" s="195"/>
      <c r="NEO34" s="195"/>
      <c r="NEP34" s="195"/>
      <c r="NEQ34" s="195"/>
      <c r="NER34" s="195"/>
      <c r="NES34" s="195"/>
      <c r="NET34" s="195"/>
      <c r="NEU34" s="195"/>
      <c r="NEV34" s="195"/>
      <c r="NEW34" s="195"/>
      <c r="NEX34" s="195"/>
      <c r="NEY34" s="195"/>
      <c r="NEZ34" s="195"/>
      <c r="NFA34" s="315"/>
      <c r="NFB34" s="195"/>
      <c r="NFC34" s="195"/>
      <c r="NFD34" s="195"/>
      <c r="NFE34" s="195"/>
      <c r="NFF34" s="195"/>
      <c r="NFG34" s="195"/>
      <c r="NFH34" s="195"/>
      <c r="NFI34" s="195"/>
      <c r="NFJ34" s="195"/>
      <c r="NFK34" s="195"/>
      <c r="NFL34" s="195"/>
      <c r="NFM34" s="195"/>
      <c r="NFN34" s="195"/>
      <c r="NFO34" s="315"/>
      <c r="NFP34" s="195"/>
      <c r="NFQ34" s="195"/>
      <c r="NFR34" s="195"/>
      <c r="NFS34" s="195"/>
      <c r="NFT34" s="195"/>
      <c r="NFU34" s="195"/>
      <c r="NFV34" s="195"/>
      <c r="NFW34" s="195"/>
      <c r="NFX34" s="195"/>
      <c r="NFY34" s="195"/>
      <c r="NFZ34" s="195"/>
      <c r="NGA34" s="195"/>
      <c r="NGB34" s="195"/>
      <c r="NGC34" s="315"/>
      <c r="NGD34" s="195"/>
      <c r="NGE34" s="195"/>
      <c r="NGF34" s="195"/>
      <c r="NGG34" s="195"/>
      <c r="NGH34" s="195"/>
      <c r="NGI34" s="195"/>
      <c r="NGJ34" s="195"/>
      <c r="NGK34" s="195"/>
      <c r="NGL34" s="195"/>
      <c r="NGM34" s="195"/>
      <c r="NGN34" s="195"/>
      <c r="NGO34" s="195"/>
      <c r="NGP34" s="195"/>
      <c r="NGQ34" s="315"/>
      <c r="NGR34" s="195"/>
      <c r="NGS34" s="195"/>
      <c r="NGT34" s="195"/>
      <c r="NGU34" s="195"/>
      <c r="NGV34" s="195"/>
      <c r="NGW34" s="195"/>
      <c r="NGX34" s="195"/>
      <c r="NGY34" s="195"/>
      <c r="NGZ34" s="195"/>
      <c r="NHA34" s="195"/>
      <c r="NHB34" s="195"/>
      <c r="NHC34" s="195"/>
      <c r="NHD34" s="195"/>
      <c r="NHE34" s="315"/>
      <c r="NHF34" s="195"/>
      <c r="NHG34" s="195"/>
      <c r="NHH34" s="195"/>
      <c r="NHI34" s="195"/>
      <c r="NHJ34" s="195"/>
      <c r="NHK34" s="195"/>
      <c r="NHL34" s="195"/>
      <c r="NHM34" s="195"/>
      <c r="NHN34" s="195"/>
      <c r="NHO34" s="195"/>
      <c r="NHP34" s="195"/>
      <c r="NHQ34" s="195"/>
      <c r="NHR34" s="195"/>
      <c r="NHS34" s="315"/>
      <c r="NHT34" s="195"/>
      <c r="NHU34" s="195"/>
      <c r="NHV34" s="195"/>
      <c r="NHW34" s="195"/>
      <c r="NHX34" s="195"/>
      <c r="NHY34" s="195"/>
      <c r="NHZ34" s="195"/>
      <c r="NIA34" s="195"/>
      <c r="NIB34" s="195"/>
      <c r="NIC34" s="195"/>
      <c r="NID34" s="195"/>
      <c r="NIE34" s="195"/>
      <c r="NIF34" s="195"/>
      <c r="NIG34" s="315"/>
      <c r="NIH34" s="195"/>
      <c r="NII34" s="195"/>
      <c r="NIJ34" s="195"/>
      <c r="NIK34" s="195"/>
      <c r="NIL34" s="195"/>
      <c r="NIM34" s="195"/>
      <c r="NIN34" s="195"/>
      <c r="NIO34" s="195"/>
      <c r="NIP34" s="195"/>
      <c r="NIQ34" s="195"/>
      <c r="NIR34" s="195"/>
      <c r="NIS34" s="195"/>
      <c r="NIT34" s="195"/>
      <c r="NIU34" s="315"/>
      <c r="NIV34" s="195"/>
      <c r="NIW34" s="195"/>
      <c r="NIX34" s="195"/>
      <c r="NIY34" s="195"/>
      <c r="NIZ34" s="195"/>
      <c r="NJA34" s="195"/>
      <c r="NJB34" s="195"/>
      <c r="NJC34" s="195"/>
      <c r="NJD34" s="195"/>
      <c r="NJE34" s="195"/>
      <c r="NJF34" s="195"/>
      <c r="NJG34" s="195"/>
      <c r="NJH34" s="195"/>
      <c r="NJI34" s="315"/>
      <c r="NJJ34" s="195"/>
      <c r="NJK34" s="195"/>
      <c r="NJL34" s="195"/>
      <c r="NJM34" s="195"/>
      <c r="NJN34" s="195"/>
      <c r="NJO34" s="195"/>
      <c r="NJP34" s="195"/>
      <c r="NJQ34" s="195"/>
      <c r="NJR34" s="195"/>
      <c r="NJS34" s="195"/>
      <c r="NJT34" s="195"/>
      <c r="NJU34" s="195"/>
      <c r="NJV34" s="195"/>
      <c r="NJW34" s="315"/>
      <c r="NJX34" s="195"/>
      <c r="NJY34" s="195"/>
      <c r="NJZ34" s="195"/>
      <c r="NKA34" s="195"/>
      <c r="NKB34" s="195"/>
      <c r="NKC34" s="195"/>
      <c r="NKD34" s="195"/>
      <c r="NKE34" s="195"/>
      <c r="NKF34" s="195"/>
      <c r="NKG34" s="195"/>
      <c r="NKH34" s="195"/>
      <c r="NKI34" s="195"/>
      <c r="NKJ34" s="195"/>
      <c r="NKK34" s="315"/>
      <c r="NKL34" s="195"/>
      <c r="NKM34" s="195"/>
      <c r="NKN34" s="195"/>
      <c r="NKO34" s="195"/>
      <c r="NKP34" s="195"/>
      <c r="NKQ34" s="195"/>
      <c r="NKR34" s="195"/>
      <c r="NKS34" s="195"/>
      <c r="NKT34" s="195"/>
      <c r="NKU34" s="195"/>
      <c r="NKV34" s="195"/>
      <c r="NKW34" s="195"/>
      <c r="NKX34" s="195"/>
      <c r="NKY34" s="315"/>
      <c r="NKZ34" s="195"/>
      <c r="NLA34" s="195"/>
      <c r="NLB34" s="195"/>
      <c r="NLC34" s="195"/>
      <c r="NLD34" s="195"/>
      <c r="NLE34" s="195"/>
      <c r="NLF34" s="195"/>
      <c r="NLG34" s="195"/>
      <c r="NLH34" s="195"/>
      <c r="NLI34" s="195"/>
      <c r="NLJ34" s="195"/>
      <c r="NLK34" s="195"/>
      <c r="NLL34" s="195"/>
      <c r="NLM34" s="315"/>
      <c r="NLN34" s="195"/>
      <c r="NLO34" s="195"/>
      <c r="NLP34" s="195"/>
      <c r="NLQ34" s="195"/>
      <c r="NLR34" s="195"/>
      <c r="NLS34" s="195"/>
      <c r="NLT34" s="195"/>
      <c r="NLU34" s="195"/>
      <c r="NLV34" s="195"/>
      <c r="NLW34" s="195"/>
      <c r="NLX34" s="195"/>
      <c r="NLY34" s="195"/>
      <c r="NLZ34" s="195"/>
      <c r="NMA34" s="315"/>
      <c r="NMB34" s="195"/>
      <c r="NMC34" s="195"/>
      <c r="NMD34" s="195"/>
      <c r="NME34" s="195"/>
      <c r="NMF34" s="195"/>
      <c r="NMG34" s="195"/>
      <c r="NMH34" s="195"/>
      <c r="NMI34" s="195"/>
      <c r="NMJ34" s="195"/>
      <c r="NMK34" s="195"/>
      <c r="NML34" s="195"/>
      <c r="NMM34" s="195"/>
      <c r="NMN34" s="195"/>
      <c r="NMO34" s="315"/>
      <c r="NMP34" s="195"/>
      <c r="NMQ34" s="195"/>
      <c r="NMR34" s="195"/>
      <c r="NMS34" s="195"/>
      <c r="NMT34" s="195"/>
      <c r="NMU34" s="195"/>
      <c r="NMV34" s="195"/>
      <c r="NMW34" s="195"/>
      <c r="NMX34" s="195"/>
      <c r="NMY34" s="195"/>
      <c r="NMZ34" s="195"/>
      <c r="NNA34" s="195"/>
      <c r="NNB34" s="195"/>
      <c r="NNC34" s="315"/>
      <c r="NND34" s="195"/>
      <c r="NNE34" s="195"/>
      <c r="NNF34" s="195"/>
      <c r="NNG34" s="195"/>
      <c r="NNH34" s="195"/>
      <c r="NNI34" s="195"/>
      <c r="NNJ34" s="195"/>
      <c r="NNK34" s="195"/>
      <c r="NNL34" s="195"/>
      <c r="NNM34" s="195"/>
      <c r="NNN34" s="195"/>
      <c r="NNO34" s="195"/>
      <c r="NNP34" s="195"/>
      <c r="NNQ34" s="315"/>
      <c r="NNR34" s="195"/>
      <c r="NNS34" s="195"/>
      <c r="NNT34" s="195"/>
      <c r="NNU34" s="195"/>
      <c r="NNV34" s="195"/>
      <c r="NNW34" s="195"/>
      <c r="NNX34" s="195"/>
      <c r="NNY34" s="195"/>
      <c r="NNZ34" s="195"/>
      <c r="NOA34" s="195"/>
      <c r="NOB34" s="195"/>
      <c r="NOC34" s="195"/>
      <c r="NOD34" s="195"/>
      <c r="NOE34" s="315"/>
      <c r="NOF34" s="195"/>
      <c r="NOG34" s="195"/>
      <c r="NOH34" s="195"/>
      <c r="NOI34" s="195"/>
      <c r="NOJ34" s="195"/>
      <c r="NOK34" s="195"/>
      <c r="NOL34" s="195"/>
      <c r="NOM34" s="195"/>
      <c r="NON34" s="195"/>
      <c r="NOO34" s="195"/>
      <c r="NOP34" s="195"/>
      <c r="NOQ34" s="195"/>
      <c r="NOR34" s="195"/>
      <c r="NOS34" s="315"/>
      <c r="NOT34" s="195"/>
      <c r="NOU34" s="195"/>
      <c r="NOV34" s="195"/>
      <c r="NOW34" s="195"/>
      <c r="NOX34" s="195"/>
      <c r="NOY34" s="195"/>
      <c r="NOZ34" s="195"/>
      <c r="NPA34" s="195"/>
      <c r="NPB34" s="195"/>
      <c r="NPC34" s="195"/>
      <c r="NPD34" s="195"/>
      <c r="NPE34" s="195"/>
      <c r="NPF34" s="195"/>
      <c r="NPG34" s="315"/>
      <c r="NPH34" s="195"/>
      <c r="NPI34" s="195"/>
      <c r="NPJ34" s="195"/>
      <c r="NPK34" s="195"/>
      <c r="NPL34" s="195"/>
      <c r="NPM34" s="195"/>
      <c r="NPN34" s="195"/>
      <c r="NPO34" s="195"/>
      <c r="NPP34" s="195"/>
      <c r="NPQ34" s="195"/>
      <c r="NPR34" s="195"/>
      <c r="NPS34" s="195"/>
      <c r="NPT34" s="195"/>
      <c r="NPU34" s="315"/>
      <c r="NPV34" s="195"/>
      <c r="NPW34" s="195"/>
      <c r="NPX34" s="195"/>
      <c r="NPY34" s="195"/>
      <c r="NPZ34" s="195"/>
      <c r="NQA34" s="195"/>
      <c r="NQB34" s="195"/>
      <c r="NQC34" s="195"/>
      <c r="NQD34" s="195"/>
      <c r="NQE34" s="195"/>
      <c r="NQF34" s="195"/>
      <c r="NQG34" s="195"/>
      <c r="NQH34" s="195"/>
      <c r="NQI34" s="315"/>
      <c r="NQJ34" s="195"/>
      <c r="NQK34" s="195"/>
      <c r="NQL34" s="195"/>
      <c r="NQM34" s="195"/>
      <c r="NQN34" s="195"/>
      <c r="NQO34" s="195"/>
      <c r="NQP34" s="195"/>
      <c r="NQQ34" s="195"/>
      <c r="NQR34" s="195"/>
      <c r="NQS34" s="195"/>
      <c r="NQT34" s="195"/>
      <c r="NQU34" s="195"/>
      <c r="NQV34" s="195"/>
      <c r="NQW34" s="315"/>
      <c r="NQX34" s="195"/>
      <c r="NQY34" s="195"/>
      <c r="NQZ34" s="195"/>
      <c r="NRA34" s="195"/>
      <c r="NRB34" s="195"/>
      <c r="NRC34" s="195"/>
      <c r="NRD34" s="195"/>
      <c r="NRE34" s="195"/>
      <c r="NRF34" s="195"/>
      <c r="NRG34" s="195"/>
      <c r="NRH34" s="195"/>
      <c r="NRI34" s="195"/>
      <c r="NRJ34" s="195"/>
      <c r="NRK34" s="315"/>
      <c r="NRL34" s="195"/>
      <c r="NRM34" s="195"/>
      <c r="NRN34" s="195"/>
      <c r="NRO34" s="195"/>
      <c r="NRP34" s="195"/>
      <c r="NRQ34" s="195"/>
      <c r="NRR34" s="195"/>
      <c r="NRS34" s="195"/>
      <c r="NRT34" s="195"/>
      <c r="NRU34" s="195"/>
      <c r="NRV34" s="195"/>
      <c r="NRW34" s="195"/>
      <c r="NRX34" s="195"/>
      <c r="NRY34" s="315"/>
      <c r="NRZ34" s="195"/>
      <c r="NSA34" s="195"/>
      <c r="NSB34" s="195"/>
      <c r="NSC34" s="195"/>
      <c r="NSD34" s="195"/>
      <c r="NSE34" s="195"/>
      <c r="NSF34" s="195"/>
      <c r="NSG34" s="195"/>
      <c r="NSH34" s="195"/>
      <c r="NSI34" s="195"/>
      <c r="NSJ34" s="195"/>
      <c r="NSK34" s="195"/>
      <c r="NSL34" s="195"/>
      <c r="NSM34" s="315"/>
      <c r="NSN34" s="195"/>
      <c r="NSO34" s="195"/>
      <c r="NSP34" s="195"/>
      <c r="NSQ34" s="195"/>
      <c r="NSR34" s="195"/>
      <c r="NSS34" s="195"/>
      <c r="NST34" s="195"/>
      <c r="NSU34" s="195"/>
      <c r="NSV34" s="195"/>
      <c r="NSW34" s="195"/>
      <c r="NSX34" s="195"/>
      <c r="NSY34" s="195"/>
      <c r="NSZ34" s="195"/>
      <c r="NTA34" s="315"/>
      <c r="NTB34" s="195"/>
      <c r="NTC34" s="195"/>
      <c r="NTD34" s="195"/>
      <c r="NTE34" s="195"/>
      <c r="NTF34" s="195"/>
      <c r="NTG34" s="195"/>
      <c r="NTH34" s="195"/>
      <c r="NTI34" s="195"/>
      <c r="NTJ34" s="195"/>
      <c r="NTK34" s="195"/>
      <c r="NTL34" s="195"/>
      <c r="NTM34" s="195"/>
      <c r="NTN34" s="195"/>
      <c r="NTO34" s="315"/>
      <c r="NTP34" s="195"/>
      <c r="NTQ34" s="195"/>
      <c r="NTR34" s="195"/>
      <c r="NTS34" s="195"/>
      <c r="NTT34" s="195"/>
      <c r="NTU34" s="195"/>
      <c r="NTV34" s="195"/>
      <c r="NTW34" s="195"/>
      <c r="NTX34" s="195"/>
      <c r="NTY34" s="195"/>
      <c r="NTZ34" s="195"/>
      <c r="NUA34" s="195"/>
      <c r="NUB34" s="195"/>
      <c r="NUC34" s="315"/>
      <c r="NUD34" s="195"/>
      <c r="NUE34" s="195"/>
      <c r="NUF34" s="195"/>
      <c r="NUG34" s="195"/>
      <c r="NUH34" s="195"/>
      <c r="NUI34" s="195"/>
      <c r="NUJ34" s="195"/>
      <c r="NUK34" s="195"/>
      <c r="NUL34" s="195"/>
      <c r="NUM34" s="195"/>
      <c r="NUN34" s="195"/>
      <c r="NUO34" s="195"/>
      <c r="NUP34" s="195"/>
      <c r="NUQ34" s="315"/>
      <c r="NUR34" s="195"/>
      <c r="NUS34" s="195"/>
      <c r="NUT34" s="195"/>
      <c r="NUU34" s="195"/>
      <c r="NUV34" s="195"/>
      <c r="NUW34" s="195"/>
      <c r="NUX34" s="195"/>
      <c r="NUY34" s="195"/>
      <c r="NUZ34" s="195"/>
      <c r="NVA34" s="195"/>
      <c r="NVB34" s="195"/>
      <c r="NVC34" s="195"/>
      <c r="NVD34" s="195"/>
      <c r="NVE34" s="315"/>
      <c r="NVF34" s="195"/>
      <c r="NVG34" s="195"/>
      <c r="NVH34" s="195"/>
      <c r="NVI34" s="195"/>
      <c r="NVJ34" s="195"/>
      <c r="NVK34" s="195"/>
      <c r="NVL34" s="195"/>
      <c r="NVM34" s="195"/>
      <c r="NVN34" s="195"/>
      <c r="NVO34" s="195"/>
      <c r="NVP34" s="195"/>
      <c r="NVQ34" s="195"/>
      <c r="NVR34" s="195"/>
      <c r="NVS34" s="315"/>
      <c r="NVT34" s="195"/>
      <c r="NVU34" s="195"/>
      <c r="NVV34" s="195"/>
      <c r="NVW34" s="195"/>
      <c r="NVX34" s="195"/>
      <c r="NVY34" s="195"/>
      <c r="NVZ34" s="195"/>
      <c r="NWA34" s="195"/>
      <c r="NWB34" s="195"/>
      <c r="NWC34" s="195"/>
      <c r="NWD34" s="195"/>
      <c r="NWE34" s="195"/>
      <c r="NWF34" s="195"/>
      <c r="NWG34" s="315"/>
      <c r="NWH34" s="195"/>
      <c r="NWI34" s="195"/>
      <c r="NWJ34" s="195"/>
      <c r="NWK34" s="195"/>
      <c r="NWL34" s="195"/>
      <c r="NWM34" s="195"/>
      <c r="NWN34" s="195"/>
      <c r="NWO34" s="195"/>
      <c r="NWP34" s="195"/>
      <c r="NWQ34" s="195"/>
      <c r="NWR34" s="195"/>
      <c r="NWS34" s="195"/>
      <c r="NWT34" s="195"/>
      <c r="NWU34" s="315"/>
      <c r="NWV34" s="195"/>
      <c r="NWW34" s="195"/>
      <c r="NWX34" s="195"/>
      <c r="NWY34" s="195"/>
      <c r="NWZ34" s="195"/>
      <c r="NXA34" s="195"/>
      <c r="NXB34" s="195"/>
      <c r="NXC34" s="195"/>
      <c r="NXD34" s="195"/>
      <c r="NXE34" s="195"/>
      <c r="NXF34" s="195"/>
      <c r="NXG34" s="195"/>
      <c r="NXH34" s="195"/>
      <c r="NXI34" s="315"/>
      <c r="NXJ34" s="195"/>
      <c r="NXK34" s="195"/>
      <c r="NXL34" s="195"/>
      <c r="NXM34" s="195"/>
      <c r="NXN34" s="195"/>
      <c r="NXO34" s="195"/>
      <c r="NXP34" s="195"/>
      <c r="NXQ34" s="195"/>
      <c r="NXR34" s="195"/>
      <c r="NXS34" s="195"/>
      <c r="NXT34" s="195"/>
      <c r="NXU34" s="195"/>
      <c r="NXV34" s="195"/>
      <c r="NXW34" s="315"/>
      <c r="NXX34" s="195"/>
      <c r="NXY34" s="195"/>
      <c r="NXZ34" s="195"/>
      <c r="NYA34" s="195"/>
      <c r="NYB34" s="195"/>
      <c r="NYC34" s="195"/>
      <c r="NYD34" s="195"/>
      <c r="NYE34" s="195"/>
      <c r="NYF34" s="195"/>
      <c r="NYG34" s="195"/>
      <c r="NYH34" s="195"/>
      <c r="NYI34" s="195"/>
      <c r="NYJ34" s="195"/>
      <c r="NYK34" s="315"/>
      <c r="NYL34" s="195"/>
      <c r="NYM34" s="195"/>
      <c r="NYN34" s="195"/>
      <c r="NYO34" s="195"/>
      <c r="NYP34" s="195"/>
      <c r="NYQ34" s="195"/>
      <c r="NYR34" s="195"/>
      <c r="NYS34" s="195"/>
      <c r="NYT34" s="195"/>
      <c r="NYU34" s="195"/>
      <c r="NYV34" s="195"/>
      <c r="NYW34" s="195"/>
      <c r="NYX34" s="195"/>
      <c r="NYY34" s="315"/>
      <c r="NYZ34" s="195"/>
      <c r="NZA34" s="195"/>
      <c r="NZB34" s="195"/>
      <c r="NZC34" s="195"/>
      <c r="NZD34" s="195"/>
      <c r="NZE34" s="195"/>
      <c r="NZF34" s="195"/>
      <c r="NZG34" s="195"/>
      <c r="NZH34" s="195"/>
      <c r="NZI34" s="195"/>
      <c r="NZJ34" s="195"/>
      <c r="NZK34" s="195"/>
      <c r="NZL34" s="195"/>
      <c r="NZM34" s="315"/>
      <c r="NZN34" s="195"/>
      <c r="NZO34" s="195"/>
      <c r="NZP34" s="195"/>
      <c r="NZQ34" s="195"/>
      <c r="NZR34" s="195"/>
      <c r="NZS34" s="195"/>
      <c r="NZT34" s="195"/>
      <c r="NZU34" s="195"/>
      <c r="NZV34" s="195"/>
      <c r="NZW34" s="195"/>
      <c r="NZX34" s="195"/>
      <c r="NZY34" s="195"/>
      <c r="NZZ34" s="195"/>
      <c r="OAA34" s="315"/>
      <c r="OAB34" s="195"/>
      <c r="OAC34" s="195"/>
      <c r="OAD34" s="195"/>
      <c r="OAE34" s="195"/>
      <c r="OAF34" s="195"/>
      <c r="OAG34" s="195"/>
      <c r="OAH34" s="195"/>
      <c r="OAI34" s="195"/>
      <c r="OAJ34" s="195"/>
      <c r="OAK34" s="195"/>
      <c r="OAL34" s="195"/>
      <c r="OAM34" s="195"/>
      <c r="OAN34" s="195"/>
      <c r="OAO34" s="315"/>
      <c r="OAP34" s="195"/>
      <c r="OAQ34" s="195"/>
      <c r="OAR34" s="195"/>
      <c r="OAS34" s="195"/>
      <c r="OAT34" s="195"/>
      <c r="OAU34" s="195"/>
      <c r="OAV34" s="195"/>
      <c r="OAW34" s="195"/>
      <c r="OAX34" s="195"/>
      <c r="OAY34" s="195"/>
      <c r="OAZ34" s="195"/>
      <c r="OBA34" s="195"/>
      <c r="OBB34" s="195"/>
      <c r="OBC34" s="315"/>
      <c r="OBD34" s="195"/>
      <c r="OBE34" s="195"/>
      <c r="OBF34" s="195"/>
      <c r="OBG34" s="195"/>
      <c r="OBH34" s="195"/>
      <c r="OBI34" s="195"/>
      <c r="OBJ34" s="195"/>
      <c r="OBK34" s="195"/>
      <c r="OBL34" s="195"/>
      <c r="OBM34" s="195"/>
      <c r="OBN34" s="195"/>
      <c r="OBO34" s="195"/>
      <c r="OBP34" s="195"/>
      <c r="OBQ34" s="315"/>
      <c r="OBR34" s="195"/>
      <c r="OBS34" s="195"/>
      <c r="OBT34" s="195"/>
      <c r="OBU34" s="195"/>
      <c r="OBV34" s="195"/>
      <c r="OBW34" s="195"/>
      <c r="OBX34" s="195"/>
      <c r="OBY34" s="195"/>
      <c r="OBZ34" s="195"/>
      <c r="OCA34" s="195"/>
      <c r="OCB34" s="195"/>
      <c r="OCC34" s="195"/>
      <c r="OCD34" s="195"/>
      <c r="OCE34" s="315"/>
      <c r="OCF34" s="195"/>
      <c r="OCG34" s="195"/>
      <c r="OCH34" s="195"/>
      <c r="OCI34" s="195"/>
      <c r="OCJ34" s="195"/>
      <c r="OCK34" s="195"/>
      <c r="OCL34" s="195"/>
      <c r="OCM34" s="195"/>
      <c r="OCN34" s="195"/>
      <c r="OCO34" s="195"/>
      <c r="OCP34" s="195"/>
      <c r="OCQ34" s="195"/>
      <c r="OCR34" s="195"/>
      <c r="OCS34" s="315"/>
      <c r="OCT34" s="195"/>
      <c r="OCU34" s="195"/>
      <c r="OCV34" s="195"/>
      <c r="OCW34" s="195"/>
      <c r="OCX34" s="195"/>
      <c r="OCY34" s="195"/>
      <c r="OCZ34" s="195"/>
      <c r="ODA34" s="195"/>
      <c r="ODB34" s="195"/>
      <c r="ODC34" s="195"/>
      <c r="ODD34" s="195"/>
      <c r="ODE34" s="195"/>
      <c r="ODF34" s="195"/>
      <c r="ODG34" s="315"/>
      <c r="ODH34" s="195"/>
      <c r="ODI34" s="195"/>
      <c r="ODJ34" s="195"/>
      <c r="ODK34" s="195"/>
      <c r="ODL34" s="195"/>
      <c r="ODM34" s="195"/>
      <c r="ODN34" s="195"/>
      <c r="ODO34" s="195"/>
      <c r="ODP34" s="195"/>
      <c r="ODQ34" s="195"/>
      <c r="ODR34" s="195"/>
      <c r="ODS34" s="195"/>
      <c r="ODT34" s="195"/>
      <c r="ODU34" s="315"/>
      <c r="ODV34" s="195"/>
      <c r="ODW34" s="195"/>
      <c r="ODX34" s="195"/>
      <c r="ODY34" s="195"/>
      <c r="ODZ34" s="195"/>
      <c r="OEA34" s="195"/>
      <c r="OEB34" s="195"/>
      <c r="OEC34" s="195"/>
      <c r="OED34" s="195"/>
      <c r="OEE34" s="195"/>
      <c r="OEF34" s="195"/>
      <c r="OEG34" s="195"/>
      <c r="OEH34" s="195"/>
      <c r="OEI34" s="315"/>
      <c r="OEJ34" s="195"/>
      <c r="OEK34" s="195"/>
      <c r="OEL34" s="195"/>
      <c r="OEM34" s="195"/>
      <c r="OEN34" s="195"/>
      <c r="OEO34" s="195"/>
      <c r="OEP34" s="195"/>
      <c r="OEQ34" s="195"/>
      <c r="OER34" s="195"/>
      <c r="OES34" s="195"/>
      <c r="OET34" s="195"/>
      <c r="OEU34" s="195"/>
      <c r="OEV34" s="195"/>
      <c r="OEW34" s="315"/>
      <c r="OEX34" s="195"/>
      <c r="OEY34" s="195"/>
      <c r="OEZ34" s="195"/>
      <c r="OFA34" s="195"/>
      <c r="OFB34" s="195"/>
      <c r="OFC34" s="195"/>
      <c r="OFD34" s="195"/>
      <c r="OFE34" s="195"/>
      <c r="OFF34" s="195"/>
      <c r="OFG34" s="195"/>
      <c r="OFH34" s="195"/>
      <c r="OFI34" s="195"/>
      <c r="OFJ34" s="195"/>
      <c r="OFK34" s="315"/>
      <c r="OFL34" s="195"/>
      <c r="OFM34" s="195"/>
      <c r="OFN34" s="195"/>
      <c r="OFO34" s="195"/>
      <c r="OFP34" s="195"/>
      <c r="OFQ34" s="195"/>
      <c r="OFR34" s="195"/>
      <c r="OFS34" s="195"/>
      <c r="OFT34" s="195"/>
      <c r="OFU34" s="195"/>
      <c r="OFV34" s="195"/>
      <c r="OFW34" s="195"/>
      <c r="OFX34" s="195"/>
      <c r="OFY34" s="315"/>
      <c r="OFZ34" s="195"/>
      <c r="OGA34" s="195"/>
      <c r="OGB34" s="195"/>
      <c r="OGC34" s="195"/>
      <c r="OGD34" s="195"/>
      <c r="OGE34" s="195"/>
      <c r="OGF34" s="195"/>
      <c r="OGG34" s="195"/>
      <c r="OGH34" s="195"/>
      <c r="OGI34" s="195"/>
      <c r="OGJ34" s="195"/>
      <c r="OGK34" s="195"/>
      <c r="OGL34" s="195"/>
      <c r="OGM34" s="315"/>
      <c r="OGN34" s="195"/>
      <c r="OGO34" s="195"/>
      <c r="OGP34" s="195"/>
      <c r="OGQ34" s="195"/>
      <c r="OGR34" s="195"/>
      <c r="OGS34" s="195"/>
      <c r="OGT34" s="195"/>
      <c r="OGU34" s="195"/>
      <c r="OGV34" s="195"/>
      <c r="OGW34" s="195"/>
      <c r="OGX34" s="195"/>
      <c r="OGY34" s="195"/>
      <c r="OGZ34" s="195"/>
      <c r="OHA34" s="315"/>
      <c r="OHB34" s="195"/>
      <c r="OHC34" s="195"/>
      <c r="OHD34" s="195"/>
      <c r="OHE34" s="195"/>
      <c r="OHF34" s="195"/>
      <c r="OHG34" s="195"/>
      <c r="OHH34" s="195"/>
      <c r="OHI34" s="195"/>
      <c r="OHJ34" s="195"/>
      <c r="OHK34" s="195"/>
      <c r="OHL34" s="195"/>
      <c r="OHM34" s="195"/>
      <c r="OHN34" s="195"/>
      <c r="OHO34" s="315"/>
      <c r="OHP34" s="195"/>
      <c r="OHQ34" s="195"/>
      <c r="OHR34" s="195"/>
      <c r="OHS34" s="195"/>
      <c r="OHT34" s="195"/>
      <c r="OHU34" s="195"/>
      <c r="OHV34" s="195"/>
      <c r="OHW34" s="195"/>
      <c r="OHX34" s="195"/>
      <c r="OHY34" s="195"/>
      <c r="OHZ34" s="195"/>
      <c r="OIA34" s="195"/>
      <c r="OIB34" s="195"/>
      <c r="OIC34" s="315"/>
      <c r="OID34" s="195"/>
      <c r="OIE34" s="195"/>
      <c r="OIF34" s="195"/>
      <c r="OIG34" s="195"/>
      <c r="OIH34" s="195"/>
      <c r="OII34" s="195"/>
      <c r="OIJ34" s="195"/>
      <c r="OIK34" s="195"/>
      <c r="OIL34" s="195"/>
      <c r="OIM34" s="195"/>
      <c r="OIN34" s="195"/>
      <c r="OIO34" s="195"/>
      <c r="OIP34" s="195"/>
      <c r="OIQ34" s="315"/>
      <c r="OIR34" s="195"/>
      <c r="OIS34" s="195"/>
      <c r="OIT34" s="195"/>
      <c r="OIU34" s="195"/>
      <c r="OIV34" s="195"/>
      <c r="OIW34" s="195"/>
      <c r="OIX34" s="195"/>
      <c r="OIY34" s="195"/>
      <c r="OIZ34" s="195"/>
      <c r="OJA34" s="195"/>
      <c r="OJB34" s="195"/>
      <c r="OJC34" s="195"/>
      <c r="OJD34" s="195"/>
      <c r="OJE34" s="315"/>
      <c r="OJF34" s="195"/>
      <c r="OJG34" s="195"/>
      <c r="OJH34" s="195"/>
      <c r="OJI34" s="195"/>
      <c r="OJJ34" s="195"/>
      <c r="OJK34" s="195"/>
      <c r="OJL34" s="195"/>
      <c r="OJM34" s="195"/>
      <c r="OJN34" s="195"/>
      <c r="OJO34" s="195"/>
      <c r="OJP34" s="195"/>
      <c r="OJQ34" s="195"/>
      <c r="OJR34" s="195"/>
      <c r="OJS34" s="315"/>
      <c r="OJT34" s="195"/>
      <c r="OJU34" s="195"/>
      <c r="OJV34" s="195"/>
      <c r="OJW34" s="195"/>
      <c r="OJX34" s="195"/>
      <c r="OJY34" s="195"/>
      <c r="OJZ34" s="195"/>
      <c r="OKA34" s="195"/>
      <c r="OKB34" s="195"/>
      <c r="OKC34" s="195"/>
      <c r="OKD34" s="195"/>
      <c r="OKE34" s="195"/>
      <c r="OKF34" s="195"/>
      <c r="OKG34" s="315"/>
      <c r="OKH34" s="195"/>
      <c r="OKI34" s="195"/>
      <c r="OKJ34" s="195"/>
      <c r="OKK34" s="195"/>
      <c r="OKL34" s="195"/>
      <c r="OKM34" s="195"/>
      <c r="OKN34" s="195"/>
      <c r="OKO34" s="195"/>
      <c r="OKP34" s="195"/>
      <c r="OKQ34" s="195"/>
      <c r="OKR34" s="195"/>
      <c r="OKS34" s="195"/>
      <c r="OKT34" s="195"/>
      <c r="OKU34" s="315"/>
      <c r="OKV34" s="195"/>
      <c r="OKW34" s="195"/>
      <c r="OKX34" s="195"/>
      <c r="OKY34" s="195"/>
      <c r="OKZ34" s="195"/>
      <c r="OLA34" s="195"/>
      <c r="OLB34" s="195"/>
      <c r="OLC34" s="195"/>
      <c r="OLD34" s="195"/>
      <c r="OLE34" s="195"/>
      <c r="OLF34" s="195"/>
      <c r="OLG34" s="195"/>
      <c r="OLH34" s="195"/>
      <c r="OLI34" s="315"/>
      <c r="OLJ34" s="195"/>
      <c r="OLK34" s="195"/>
      <c r="OLL34" s="195"/>
      <c r="OLM34" s="195"/>
      <c r="OLN34" s="195"/>
      <c r="OLO34" s="195"/>
      <c r="OLP34" s="195"/>
      <c r="OLQ34" s="195"/>
      <c r="OLR34" s="195"/>
      <c r="OLS34" s="195"/>
      <c r="OLT34" s="195"/>
      <c r="OLU34" s="195"/>
      <c r="OLV34" s="195"/>
      <c r="OLW34" s="315"/>
      <c r="OLX34" s="195"/>
      <c r="OLY34" s="195"/>
      <c r="OLZ34" s="195"/>
      <c r="OMA34" s="195"/>
      <c r="OMB34" s="195"/>
      <c r="OMC34" s="195"/>
      <c r="OMD34" s="195"/>
      <c r="OME34" s="195"/>
      <c r="OMF34" s="195"/>
      <c r="OMG34" s="195"/>
      <c r="OMH34" s="195"/>
      <c r="OMI34" s="195"/>
      <c r="OMJ34" s="195"/>
      <c r="OMK34" s="315"/>
      <c r="OML34" s="195"/>
      <c r="OMM34" s="195"/>
      <c r="OMN34" s="195"/>
      <c r="OMO34" s="195"/>
      <c r="OMP34" s="195"/>
      <c r="OMQ34" s="195"/>
      <c r="OMR34" s="195"/>
      <c r="OMS34" s="195"/>
      <c r="OMT34" s="195"/>
      <c r="OMU34" s="195"/>
      <c r="OMV34" s="195"/>
      <c r="OMW34" s="195"/>
      <c r="OMX34" s="195"/>
      <c r="OMY34" s="315"/>
      <c r="OMZ34" s="195"/>
      <c r="ONA34" s="195"/>
      <c r="ONB34" s="195"/>
      <c r="ONC34" s="195"/>
      <c r="OND34" s="195"/>
      <c r="ONE34" s="195"/>
      <c r="ONF34" s="195"/>
      <c r="ONG34" s="195"/>
      <c r="ONH34" s="195"/>
      <c r="ONI34" s="195"/>
      <c r="ONJ34" s="195"/>
      <c r="ONK34" s="195"/>
      <c r="ONL34" s="195"/>
      <c r="ONM34" s="315"/>
      <c r="ONN34" s="195"/>
      <c r="ONO34" s="195"/>
      <c r="ONP34" s="195"/>
      <c r="ONQ34" s="195"/>
      <c r="ONR34" s="195"/>
      <c r="ONS34" s="195"/>
      <c r="ONT34" s="195"/>
      <c r="ONU34" s="195"/>
      <c r="ONV34" s="195"/>
      <c r="ONW34" s="195"/>
      <c r="ONX34" s="195"/>
      <c r="ONY34" s="195"/>
      <c r="ONZ34" s="195"/>
      <c r="OOA34" s="315"/>
      <c r="OOB34" s="195"/>
      <c r="OOC34" s="195"/>
      <c r="OOD34" s="195"/>
      <c r="OOE34" s="195"/>
      <c r="OOF34" s="195"/>
      <c r="OOG34" s="195"/>
      <c r="OOH34" s="195"/>
      <c r="OOI34" s="195"/>
      <c r="OOJ34" s="195"/>
      <c r="OOK34" s="195"/>
      <c r="OOL34" s="195"/>
      <c r="OOM34" s="195"/>
      <c r="OON34" s="195"/>
      <c r="OOO34" s="315"/>
      <c r="OOP34" s="195"/>
      <c r="OOQ34" s="195"/>
      <c r="OOR34" s="195"/>
      <c r="OOS34" s="195"/>
      <c r="OOT34" s="195"/>
      <c r="OOU34" s="195"/>
      <c r="OOV34" s="195"/>
      <c r="OOW34" s="195"/>
      <c r="OOX34" s="195"/>
      <c r="OOY34" s="195"/>
      <c r="OOZ34" s="195"/>
      <c r="OPA34" s="195"/>
      <c r="OPB34" s="195"/>
      <c r="OPC34" s="315"/>
      <c r="OPD34" s="195"/>
      <c r="OPE34" s="195"/>
      <c r="OPF34" s="195"/>
      <c r="OPG34" s="195"/>
      <c r="OPH34" s="195"/>
      <c r="OPI34" s="195"/>
      <c r="OPJ34" s="195"/>
      <c r="OPK34" s="195"/>
      <c r="OPL34" s="195"/>
      <c r="OPM34" s="195"/>
      <c r="OPN34" s="195"/>
      <c r="OPO34" s="195"/>
      <c r="OPP34" s="195"/>
      <c r="OPQ34" s="315"/>
      <c r="OPR34" s="195"/>
      <c r="OPS34" s="195"/>
      <c r="OPT34" s="195"/>
      <c r="OPU34" s="195"/>
      <c r="OPV34" s="195"/>
      <c r="OPW34" s="195"/>
      <c r="OPX34" s="195"/>
      <c r="OPY34" s="195"/>
      <c r="OPZ34" s="195"/>
      <c r="OQA34" s="195"/>
      <c r="OQB34" s="195"/>
      <c r="OQC34" s="195"/>
      <c r="OQD34" s="195"/>
      <c r="OQE34" s="315"/>
      <c r="OQF34" s="195"/>
      <c r="OQG34" s="195"/>
      <c r="OQH34" s="195"/>
      <c r="OQI34" s="195"/>
      <c r="OQJ34" s="195"/>
      <c r="OQK34" s="195"/>
      <c r="OQL34" s="195"/>
      <c r="OQM34" s="195"/>
      <c r="OQN34" s="195"/>
      <c r="OQO34" s="195"/>
      <c r="OQP34" s="195"/>
      <c r="OQQ34" s="195"/>
      <c r="OQR34" s="195"/>
      <c r="OQS34" s="315"/>
      <c r="OQT34" s="195"/>
      <c r="OQU34" s="195"/>
      <c r="OQV34" s="195"/>
      <c r="OQW34" s="195"/>
      <c r="OQX34" s="195"/>
      <c r="OQY34" s="195"/>
      <c r="OQZ34" s="195"/>
      <c r="ORA34" s="195"/>
      <c r="ORB34" s="195"/>
      <c r="ORC34" s="195"/>
      <c r="ORD34" s="195"/>
      <c r="ORE34" s="195"/>
      <c r="ORF34" s="195"/>
      <c r="ORG34" s="315"/>
      <c r="ORH34" s="195"/>
      <c r="ORI34" s="195"/>
      <c r="ORJ34" s="195"/>
      <c r="ORK34" s="195"/>
      <c r="ORL34" s="195"/>
      <c r="ORM34" s="195"/>
      <c r="ORN34" s="195"/>
      <c r="ORO34" s="195"/>
      <c r="ORP34" s="195"/>
      <c r="ORQ34" s="195"/>
      <c r="ORR34" s="195"/>
      <c r="ORS34" s="195"/>
      <c r="ORT34" s="195"/>
      <c r="ORU34" s="315"/>
      <c r="ORV34" s="195"/>
      <c r="ORW34" s="195"/>
      <c r="ORX34" s="195"/>
      <c r="ORY34" s="195"/>
      <c r="ORZ34" s="195"/>
      <c r="OSA34" s="195"/>
      <c r="OSB34" s="195"/>
      <c r="OSC34" s="195"/>
      <c r="OSD34" s="195"/>
      <c r="OSE34" s="195"/>
      <c r="OSF34" s="195"/>
      <c r="OSG34" s="195"/>
      <c r="OSH34" s="195"/>
      <c r="OSI34" s="315"/>
      <c r="OSJ34" s="195"/>
      <c r="OSK34" s="195"/>
      <c r="OSL34" s="195"/>
      <c r="OSM34" s="195"/>
      <c r="OSN34" s="195"/>
      <c r="OSO34" s="195"/>
      <c r="OSP34" s="195"/>
      <c r="OSQ34" s="195"/>
      <c r="OSR34" s="195"/>
      <c r="OSS34" s="195"/>
      <c r="OST34" s="195"/>
      <c r="OSU34" s="195"/>
      <c r="OSV34" s="195"/>
      <c r="OSW34" s="315"/>
      <c r="OSX34" s="195"/>
      <c r="OSY34" s="195"/>
      <c r="OSZ34" s="195"/>
      <c r="OTA34" s="195"/>
      <c r="OTB34" s="195"/>
      <c r="OTC34" s="195"/>
      <c r="OTD34" s="195"/>
      <c r="OTE34" s="195"/>
      <c r="OTF34" s="195"/>
      <c r="OTG34" s="195"/>
      <c r="OTH34" s="195"/>
      <c r="OTI34" s="195"/>
      <c r="OTJ34" s="195"/>
      <c r="OTK34" s="315"/>
      <c r="OTL34" s="195"/>
      <c r="OTM34" s="195"/>
      <c r="OTN34" s="195"/>
      <c r="OTO34" s="195"/>
      <c r="OTP34" s="195"/>
      <c r="OTQ34" s="195"/>
      <c r="OTR34" s="195"/>
      <c r="OTS34" s="195"/>
      <c r="OTT34" s="195"/>
      <c r="OTU34" s="195"/>
      <c r="OTV34" s="195"/>
      <c r="OTW34" s="195"/>
      <c r="OTX34" s="195"/>
      <c r="OTY34" s="315"/>
      <c r="OTZ34" s="195"/>
      <c r="OUA34" s="195"/>
      <c r="OUB34" s="195"/>
      <c r="OUC34" s="195"/>
      <c r="OUD34" s="195"/>
      <c r="OUE34" s="195"/>
      <c r="OUF34" s="195"/>
      <c r="OUG34" s="195"/>
      <c r="OUH34" s="195"/>
      <c r="OUI34" s="195"/>
      <c r="OUJ34" s="195"/>
      <c r="OUK34" s="195"/>
      <c r="OUL34" s="195"/>
      <c r="OUM34" s="315"/>
      <c r="OUN34" s="195"/>
      <c r="OUO34" s="195"/>
      <c r="OUP34" s="195"/>
      <c r="OUQ34" s="195"/>
      <c r="OUR34" s="195"/>
      <c r="OUS34" s="195"/>
      <c r="OUT34" s="195"/>
      <c r="OUU34" s="195"/>
      <c r="OUV34" s="195"/>
      <c r="OUW34" s="195"/>
      <c r="OUX34" s="195"/>
      <c r="OUY34" s="195"/>
      <c r="OUZ34" s="195"/>
      <c r="OVA34" s="315"/>
      <c r="OVB34" s="195"/>
      <c r="OVC34" s="195"/>
      <c r="OVD34" s="195"/>
      <c r="OVE34" s="195"/>
      <c r="OVF34" s="195"/>
      <c r="OVG34" s="195"/>
      <c r="OVH34" s="195"/>
      <c r="OVI34" s="195"/>
      <c r="OVJ34" s="195"/>
      <c r="OVK34" s="195"/>
      <c r="OVL34" s="195"/>
      <c r="OVM34" s="195"/>
      <c r="OVN34" s="195"/>
      <c r="OVO34" s="315"/>
      <c r="OVP34" s="195"/>
      <c r="OVQ34" s="195"/>
      <c r="OVR34" s="195"/>
      <c r="OVS34" s="195"/>
      <c r="OVT34" s="195"/>
      <c r="OVU34" s="195"/>
      <c r="OVV34" s="195"/>
      <c r="OVW34" s="195"/>
      <c r="OVX34" s="195"/>
      <c r="OVY34" s="195"/>
      <c r="OVZ34" s="195"/>
      <c r="OWA34" s="195"/>
      <c r="OWB34" s="195"/>
      <c r="OWC34" s="315"/>
      <c r="OWD34" s="195"/>
      <c r="OWE34" s="195"/>
      <c r="OWF34" s="195"/>
      <c r="OWG34" s="195"/>
      <c r="OWH34" s="195"/>
      <c r="OWI34" s="195"/>
      <c r="OWJ34" s="195"/>
      <c r="OWK34" s="195"/>
      <c r="OWL34" s="195"/>
      <c r="OWM34" s="195"/>
      <c r="OWN34" s="195"/>
      <c r="OWO34" s="195"/>
      <c r="OWP34" s="195"/>
      <c r="OWQ34" s="315"/>
      <c r="OWR34" s="195"/>
      <c r="OWS34" s="195"/>
      <c r="OWT34" s="195"/>
      <c r="OWU34" s="195"/>
      <c r="OWV34" s="195"/>
      <c r="OWW34" s="195"/>
      <c r="OWX34" s="195"/>
      <c r="OWY34" s="195"/>
      <c r="OWZ34" s="195"/>
      <c r="OXA34" s="195"/>
      <c r="OXB34" s="195"/>
      <c r="OXC34" s="195"/>
      <c r="OXD34" s="195"/>
      <c r="OXE34" s="315"/>
      <c r="OXF34" s="195"/>
      <c r="OXG34" s="195"/>
      <c r="OXH34" s="195"/>
      <c r="OXI34" s="195"/>
      <c r="OXJ34" s="195"/>
      <c r="OXK34" s="195"/>
      <c r="OXL34" s="195"/>
      <c r="OXM34" s="195"/>
      <c r="OXN34" s="195"/>
      <c r="OXO34" s="195"/>
      <c r="OXP34" s="195"/>
      <c r="OXQ34" s="195"/>
      <c r="OXR34" s="195"/>
      <c r="OXS34" s="315"/>
      <c r="OXT34" s="195"/>
      <c r="OXU34" s="195"/>
      <c r="OXV34" s="195"/>
      <c r="OXW34" s="195"/>
      <c r="OXX34" s="195"/>
      <c r="OXY34" s="195"/>
      <c r="OXZ34" s="195"/>
      <c r="OYA34" s="195"/>
      <c r="OYB34" s="195"/>
      <c r="OYC34" s="195"/>
      <c r="OYD34" s="195"/>
      <c r="OYE34" s="195"/>
      <c r="OYF34" s="195"/>
      <c r="OYG34" s="315"/>
      <c r="OYH34" s="195"/>
      <c r="OYI34" s="195"/>
      <c r="OYJ34" s="195"/>
      <c r="OYK34" s="195"/>
      <c r="OYL34" s="195"/>
      <c r="OYM34" s="195"/>
      <c r="OYN34" s="195"/>
      <c r="OYO34" s="195"/>
      <c r="OYP34" s="195"/>
      <c r="OYQ34" s="195"/>
      <c r="OYR34" s="195"/>
      <c r="OYS34" s="195"/>
      <c r="OYT34" s="195"/>
      <c r="OYU34" s="315"/>
      <c r="OYV34" s="195"/>
      <c r="OYW34" s="195"/>
      <c r="OYX34" s="195"/>
      <c r="OYY34" s="195"/>
      <c r="OYZ34" s="195"/>
      <c r="OZA34" s="195"/>
      <c r="OZB34" s="195"/>
      <c r="OZC34" s="195"/>
      <c r="OZD34" s="195"/>
      <c r="OZE34" s="195"/>
      <c r="OZF34" s="195"/>
      <c r="OZG34" s="195"/>
      <c r="OZH34" s="195"/>
      <c r="OZI34" s="315"/>
      <c r="OZJ34" s="195"/>
      <c r="OZK34" s="195"/>
      <c r="OZL34" s="195"/>
      <c r="OZM34" s="195"/>
      <c r="OZN34" s="195"/>
      <c r="OZO34" s="195"/>
      <c r="OZP34" s="195"/>
      <c r="OZQ34" s="195"/>
      <c r="OZR34" s="195"/>
      <c r="OZS34" s="195"/>
      <c r="OZT34" s="195"/>
      <c r="OZU34" s="195"/>
      <c r="OZV34" s="195"/>
      <c r="OZW34" s="315"/>
      <c r="OZX34" s="195"/>
      <c r="OZY34" s="195"/>
      <c r="OZZ34" s="195"/>
      <c r="PAA34" s="195"/>
      <c r="PAB34" s="195"/>
      <c r="PAC34" s="195"/>
      <c r="PAD34" s="195"/>
      <c r="PAE34" s="195"/>
      <c r="PAF34" s="195"/>
      <c r="PAG34" s="195"/>
      <c r="PAH34" s="195"/>
      <c r="PAI34" s="195"/>
      <c r="PAJ34" s="195"/>
      <c r="PAK34" s="315"/>
      <c r="PAL34" s="195"/>
      <c r="PAM34" s="195"/>
      <c r="PAN34" s="195"/>
      <c r="PAO34" s="195"/>
      <c r="PAP34" s="195"/>
      <c r="PAQ34" s="195"/>
      <c r="PAR34" s="195"/>
      <c r="PAS34" s="195"/>
      <c r="PAT34" s="195"/>
      <c r="PAU34" s="195"/>
      <c r="PAV34" s="195"/>
      <c r="PAW34" s="195"/>
      <c r="PAX34" s="195"/>
      <c r="PAY34" s="315"/>
      <c r="PAZ34" s="195"/>
      <c r="PBA34" s="195"/>
      <c r="PBB34" s="195"/>
      <c r="PBC34" s="195"/>
      <c r="PBD34" s="195"/>
      <c r="PBE34" s="195"/>
      <c r="PBF34" s="195"/>
      <c r="PBG34" s="195"/>
      <c r="PBH34" s="195"/>
      <c r="PBI34" s="195"/>
      <c r="PBJ34" s="195"/>
      <c r="PBK34" s="195"/>
      <c r="PBL34" s="195"/>
      <c r="PBM34" s="315"/>
      <c r="PBN34" s="195"/>
      <c r="PBO34" s="195"/>
      <c r="PBP34" s="195"/>
      <c r="PBQ34" s="195"/>
      <c r="PBR34" s="195"/>
      <c r="PBS34" s="195"/>
      <c r="PBT34" s="195"/>
      <c r="PBU34" s="195"/>
      <c r="PBV34" s="195"/>
      <c r="PBW34" s="195"/>
      <c r="PBX34" s="195"/>
      <c r="PBY34" s="195"/>
      <c r="PBZ34" s="195"/>
      <c r="PCA34" s="315"/>
      <c r="PCB34" s="195"/>
      <c r="PCC34" s="195"/>
      <c r="PCD34" s="195"/>
      <c r="PCE34" s="195"/>
      <c r="PCF34" s="195"/>
      <c r="PCG34" s="195"/>
      <c r="PCH34" s="195"/>
      <c r="PCI34" s="195"/>
      <c r="PCJ34" s="195"/>
      <c r="PCK34" s="195"/>
      <c r="PCL34" s="195"/>
      <c r="PCM34" s="195"/>
      <c r="PCN34" s="195"/>
      <c r="PCO34" s="315"/>
      <c r="PCP34" s="195"/>
      <c r="PCQ34" s="195"/>
      <c r="PCR34" s="195"/>
      <c r="PCS34" s="195"/>
      <c r="PCT34" s="195"/>
      <c r="PCU34" s="195"/>
      <c r="PCV34" s="195"/>
      <c r="PCW34" s="195"/>
      <c r="PCX34" s="195"/>
      <c r="PCY34" s="195"/>
      <c r="PCZ34" s="195"/>
      <c r="PDA34" s="195"/>
      <c r="PDB34" s="195"/>
      <c r="PDC34" s="315"/>
      <c r="PDD34" s="195"/>
      <c r="PDE34" s="195"/>
      <c r="PDF34" s="195"/>
      <c r="PDG34" s="195"/>
      <c r="PDH34" s="195"/>
      <c r="PDI34" s="195"/>
      <c r="PDJ34" s="195"/>
      <c r="PDK34" s="195"/>
      <c r="PDL34" s="195"/>
      <c r="PDM34" s="195"/>
      <c r="PDN34" s="195"/>
      <c r="PDO34" s="195"/>
      <c r="PDP34" s="195"/>
      <c r="PDQ34" s="315"/>
      <c r="PDR34" s="195"/>
      <c r="PDS34" s="195"/>
      <c r="PDT34" s="195"/>
      <c r="PDU34" s="195"/>
      <c r="PDV34" s="195"/>
      <c r="PDW34" s="195"/>
      <c r="PDX34" s="195"/>
      <c r="PDY34" s="195"/>
      <c r="PDZ34" s="195"/>
      <c r="PEA34" s="195"/>
      <c r="PEB34" s="195"/>
      <c r="PEC34" s="195"/>
      <c r="PED34" s="195"/>
      <c r="PEE34" s="315"/>
      <c r="PEF34" s="195"/>
      <c r="PEG34" s="195"/>
      <c r="PEH34" s="195"/>
      <c r="PEI34" s="195"/>
      <c r="PEJ34" s="195"/>
      <c r="PEK34" s="195"/>
      <c r="PEL34" s="195"/>
      <c r="PEM34" s="195"/>
      <c r="PEN34" s="195"/>
      <c r="PEO34" s="195"/>
      <c r="PEP34" s="195"/>
      <c r="PEQ34" s="195"/>
      <c r="PER34" s="195"/>
      <c r="PES34" s="315"/>
      <c r="PET34" s="195"/>
      <c r="PEU34" s="195"/>
      <c r="PEV34" s="195"/>
      <c r="PEW34" s="195"/>
      <c r="PEX34" s="195"/>
      <c r="PEY34" s="195"/>
      <c r="PEZ34" s="195"/>
      <c r="PFA34" s="195"/>
      <c r="PFB34" s="195"/>
      <c r="PFC34" s="195"/>
      <c r="PFD34" s="195"/>
      <c r="PFE34" s="195"/>
      <c r="PFF34" s="195"/>
      <c r="PFG34" s="315"/>
      <c r="PFH34" s="195"/>
      <c r="PFI34" s="195"/>
      <c r="PFJ34" s="195"/>
      <c r="PFK34" s="195"/>
      <c r="PFL34" s="195"/>
      <c r="PFM34" s="195"/>
      <c r="PFN34" s="195"/>
      <c r="PFO34" s="195"/>
      <c r="PFP34" s="195"/>
      <c r="PFQ34" s="195"/>
      <c r="PFR34" s="195"/>
      <c r="PFS34" s="195"/>
      <c r="PFT34" s="195"/>
      <c r="PFU34" s="315"/>
      <c r="PFV34" s="195"/>
      <c r="PFW34" s="195"/>
      <c r="PFX34" s="195"/>
      <c r="PFY34" s="195"/>
      <c r="PFZ34" s="195"/>
      <c r="PGA34" s="195"/>
      <c r="PGB34" s="195"/>
      <c r="PGC34" s="195"/>
      <c r="PGD34" s="195"/>
      <c r="PGE34" s="195"/>
      <c r="PGF34" s="195"/>
      <c r="PGG34" s="195"/>
      <c r="PGH34" s="195"/>
      <c r="PGI34" s="315"/>
      <c r="PGJ34" s="195"/>
      <c r="PGK34" s="195"/>
      <c r="PGL34" s="195"/>
      <c r="PGM34" s="195"/>
      <c r="PGN34" s="195"/>
      <c r="PGO34" s="195"/>
      <c r="PGP34" s="195"/>
      <c r="PGQ34" s="195"/>
      <c r="PGR34" s="195"/>
      <c r="PGS34" s="195"/>
      <c r="PGT34" s="195"/>
      <c r="PGU34" s="195"/>
      <c r="PGV34" s="195"/>
      <c r="PGW34" s="315"/>
      <c r="PGX34" s="195"/>
      <c r="PGY34" s="195"/>
      <c r="PGZ34" s="195"/>
      <c r="PHA34" s="195"/>
      <c r="PHB34" s="195"/>
      <c r="PHC34" s="195"/>
      <c r="PHD34" s="195"/>
      <c r="PHE34" s="195"/>
      <c r="PHF34" s="195"/>
      <c r="PHG34" s="195"/>
      <c r="PHH34" s="195"/>
      <c r="PHI34" s="195"/>
      <c r="PHJ34" s="195"/>
      <c r="PHK34" s="315"/>
      <c r="PHL34" s="195"/>
      <c r="PHM34" s="195"/>
      <c r="PHN34" s="195"/>
      <c r="PHO34" s="195"/>
      <c r="PHP34" s="195"/>
      <c r="PHQ34" s="195"/>
      <c r="PHR34" s="195"/>
      <c r="PHS34" s="195"/>
      <c r="PHT34" s="195"/>
      <c r="PHU34" s="195"/>
      <c r="PHV34" s="195"/>
      <c r="PHW34" s="195"/>
      <c r="PHX34" s="195"/>
      <c r="PHY34" s="315"/>
      <c r="PHZ34" s="195"/>
      <c r="PIA34" s="195"/>
      <c r="PIB34" s="195"/>
      <c r="PIC34" s="195"/>
      <c r="PID34" s="195"/>
      <c r="PIE34" s="195"/>
      <c r="PIF34" s="195"/>
      <c r="PIG34" s="195"/>
      <c r="PIH34" s="195"/>
      <c r="PII34" s="195"/>
      <c r="PIJ34" s="195"/>
      <c r="PIK34" s="195"/>
      <c r="PIL34" s="195"/>
      <c r="PIM34" s="315"/>
      <c r="PIN34" s="195"/>
      <c r="PIO34" s="195"/>
      <c r="PIP34" s="195"/>
      <c r="PIQ34" s="195"/>
      <c r="PIR34" s="195"/>
      <c r="PIS34" s="195"/>
      <c r="PIT34" s="195"/>
      <c r="PIU34" s="195"/>
      <c r="PIV34" s="195"/>
      <c r="PIW34" s="195"/>
      <c r="PIX34" s="195"/>
      <c r="PIY34" s="195"/>
      <c r="PIZ34" s="195"/>
      <c r="PJA34" s="315"/>
      <c r="PJB34" s="195"/>
      <c r="PJC34" s="195"/>
      <c r="PJD34" s="195"/>
      <c r="PJE34" s="195"/>
      <c r="PJF34" s="195"/>
      <c r="PJG34" s="195"/>
      <c r="PJH34" s="195"/>
      <c r="PJI34" s="195"/>
      <c r="PJJ34" s="195"/>
      <c r="PJK34" s="195"/>
      <c r="PJL34" s="195"/>
      <c r="PJM34" s="195"/>
      <c r="PJN34" s="195"/>
      <c r="PJO34" s="315"/>
      <c r="PJP34" s="195"/>
      <c r="PJQ34" s="195"/>
      <c r="PJR34" s="195"/>
      <c r="PJS34" s="195"/>
      <c r="PJT34" s="195"/>
      <c r="PJU34" s="195"/>
      <c r="PJV34" s="195"/>
      <c r="PJW34" s="195"/>
      <c r="PJX34" s="195"/>
      <c r="PJY34" s="195"/>
      <c r="PJZ34" s="195"/>
      <c r="PKA34" s="195"/>
      <c r="PKB34" s="195"/>
      <c r="PKC34" s="315"/>
      <c r="PKD34" s="195"/>
      <c r="PKE34" s="195"/>
      <c r="PKF34" s="195"/>
      <c r="PKG34" s="195"/>
      <c r="PKH34" s="195"/>
      <c r="PKI34" s="195"/>
      <c r="PKJ34" s="195"/>
      <c r="PKK34" s="195"/>
      <c r="PKL34" s="195"/>
      <c r="PKM34" s="195"/>
      <c r="PKN34" s="195"/>
      <c r="PKO34" s="195"/>
      <c r="PKP34" s="195"/>
      <c r="PKQ34" s="315"/>
      <c r="PKR34" s="195"/>
      <c r="PKS34" s="195"/>
      <c r="PKT34" s="195"/>
      <c r="PKU34" s="195"/>
      <c r="PKV34" s="195"/>
      <c r="PKW34" s="195"/>
      <c r="PKX34" s="195"/>
      <c r="PKY34" s="195"/>
      <c r="PKZ34" s="195"/>
      <c r="PLA34" s="195"/>
      <c r="PLB34" s="195"/>
      <c r="PLC34" s="195"/>
      <c r="PLD34" s="195"/>
      <c r="PLE34" s="315"/>
      <c r="PLF34" s="195"/>
      <c r="PLG34" s="195"/>
      <c r="PLH34" s="195"/>
      <c r="PLI34" s="195"/>
      <c r="PLJ34" s="195"/>
      <c r="PLK34" s="195"/>
      <c r="PLL34" s="195"/>
      <c r="PLM34" s="195"/>
      <c r="PLN34" s="195"/>
      <c r="PLO34" s="195"/>
      <c r="PLP34" s="195"/>
      <c r="PLQ34" s="195"/>
      <c r="PLR34" s="195"/>
      <c r="PLS34" s="315"/>
      <c r="PLT34" s="195"/>
      <c r="PLU34" s="195"/>
      <c r="PLV34" s="195"/>
      <c r="PLW34" s="195"/>
      <c r="PLX34" s="195"/>
      <c r="PLY34" s="195"/>
      <c r="PLZ34" s="195"/>
      <c r="PMA34" s="195"/>
      <c r="PMB34" s="195"/>
      <c r="PMC34" s="195"/>
      <c r="PMD34" s="195"/>
      <c r="PME34" s="195"/>
      <c r="PMF34" s="195"/>
      <c r="PMG34" s="315"/>
      <c r="PMH34" s="195"/>
      <c r="PMI34" s="195"/>
      <c r="PMJ34" s="195"/>
      <c r="PMK34" s="195"/>
      <c r="PML34" s="195"/>
      <c r="PMM34" s="195"/>
      <c r="PMN34" s="195"/>
      <c r="PMO34" s="195"/>
      <c r="PMP34" s="195"/>
      <c r="PMQ34" s="195"/>
      <c r="PMR34" s="195"/>
      <c r="PMS34" s="195"/>
      <c r="PMT34" s="195"/>
      <c r="PMU34" s="315"/>
      <c r="PMV34" s="195"/>
      <c r="PMW34" s="195"/>
      <c r="PMX34" s="195"/>
      <c r="PMY34" s="195"/>
      <c r="PMZ34" s="195"/>
      <c r="PNA34" s="195"/>
      <c r="PNB34" s="195"/>
      <c r="PNC34" s="195"/>
      <c r="PND34" s="195"/>
      <c r="PNE34" s="195"/>
      <c r="PNF34" s="195"/>
      <c r="PNG34" s="195"/>
      <c r="PNH34" s="195"/>
      <c r="PNI34" s="315"/>
      <c r="PNJ34" s="195"/>
      <c r="PNK34" s="195"/>
      <c r="PNL34" s="195"/>
      <c r="PNM34" s="195"/>
      <c r="PNN34" s="195"/>
      <c r="PNO34" s="195"/>
      <c r="PNP34" s="195"/>
      <c r="PNQ34" s="195"/>
      <c r="PNR34" s="195"/>
      <c r="PNS34" s="195"/>
      <c r="PNT34" s="195"/>
      <c r="PNU34" s="195"/>
      <c r="PNV34" s="195"/>
      <c r="PNW34" s="315"/>
      <c r="PNX34" s="195"/>
      <c r="PNY34" s="195"/>
      <c r="PNZ34" s="195"/>
      <c r="POA34" s="195"/>
      <c r="POB34" s="195"/>
      <c r="POC34" s="195"/>
      <c r="POD34" s="195"/>
      <c r="POE34" s="195"/>
      <c r="POF34" s="195"/>
      <c r="POG34" s="195"/>
      <c r="POH34" s="195"/>
      <c r="POI34" s="195"/>
      <c r="POJ34" s="195"/>
      <c r="POK34" s="315"/>
      <c r="POL34" s="195"/>
      <c r="POM34" s="195"/>
      <c r="PON34" s="195"/>
      <c r="POO34" s="195"/>
      <c r="POP34" s="195"/>
      <c r="POQ34" s="195"/>
      <c r="POR34" s="195"/>
      <c r="POS34" s="195"/>
      <c r="POT34" s="195"/>
      <c r="POU34" s="195"/>
      <c r="POV34" s="195"/>
      <c r="POW34" s="195"/>
      <c r="POX34" s="195"/>
      <c r="POY34" s="315"/>
      <c r="POZ34" s="195"/>
      <c r="PPA34" s="195"/>
      <c r="PPB34" s="195"/>
      <c r="PPC34" s="195"/>
      <c r="PPD34" s="195"/>
      <c r="PPE34" s="195"/>
      <c r="PPF34" s="195"/>
      <c r="PPG34" s="195"/>
      <c r="PPH34" s="195"/>
      <c r="PPI34" s="195"/>
      <c r="PPJ34" s="195"/>
      <c r="PPK34" s="195"/>
      <c r="PPL34" s="195"/>
      <c r="PPM34" s="315"/>
      <c r="PPN34" s="195"/>
      <c r="PPO34" s="195"/>
      <c r="PPP34" s="195"/>
      <c r="PPQ34" s="195"/>
      <c r="PPR34" s="195"/>
      <c r="PPS34" s="195"/>
      <c r="PPT34" s="195"/>
      <c r="PPU34" s="195"/>
      <c r="PPV34" s="195"/>
      <c r="PPW34" s="195"/>
      <c r="PPX34" s="195"/>
      <c r="PPY34" s="195"/>
      <c r="PPZ34" s="195"/>
      <c r="PQA34" s="315"/>
      <c r="PQB34" s="195"/>
      <c r="PQC34" s="195"/>
      <c r="PQD34" s="195"/>
      <c r="PQE34" s="195"/>
      <c r="PQF34" s="195"/>
      <c r="PQG34" s="195"/>
      <c r="PQH34" s="195"/>
      <c r="PQI34" s="195"/>
      <c r="PQJ34" s="195"/>
      <c r="PQK34" s="195"/>
      <c r="PQL34" s="195"/>
      <c r="PQM34" s="195"/>
      <c r="PQN34" s="195"/>
      <c r="PQO34" s="315"/>
      <c r="PQP34" s="195"/>
      <c r="PQQ34" s="195"/>
      <c r="PQR34" s="195"/>
      <c r="PQS34" s="195"/>
      <c r="PQT34" s="195"/>
      <c r="PQU34" s="195"/>
      <c r="PQV34" s="195"/>
      <c r="PQW34" s="195"/>
      <c r="PQX34" s="195"/>
      <c r="PQY34" s="195"/>
      <c r="PQZ34" s="195"/>
      <c r="PRA34" s="195"/>
      <c r="PRB34" s="195"/>
      <c r="PRC34" s="315"/>
      <c r="PRD34" s="195"/>
      <c r="PRE34" s="195"/>
      <c r="PRF34" s="195"/>
      <c r="PRG34" s="195"/>
      <c r="PRH34" s="195"/>
      <c r="PRI34" s="195"/>
      <c r="PRJ34" s="195"/>
      <c r="PRK34" s="195"/>
      <c r="PRL34" s="195"/>
      <c r="PRM34" s="195"/>
      <c r="PRN34" s="195"/>
      <c r="PRO34" s="195"/>
      <c r="PRP34" s="195"/>
      <c r="PRQ34" s="315"/>
      <c r="PRR34" s="195"/>
      <c r="PRS34" s="195"/>
      <c r="PRT34" s="195"/>
      <c r="PRU34" s="195"/>
      <c r="PRV34" s="195"/>
      <c r="PRW34" s="195"/>
      <c r="PRX34" s="195"/>
      <c r="PRY34" s="195"/>
      <c r="PRZ34" s="195"/>
      <c r="PSA34" s="195"/>
      <c r="PSB34" s="195"/>
      <c r="PSC34" s="195"/>
      <c r="PSD34" s="195"/>
      <c r="PSE34" s="315"/>
      <c r="PSF34" s="195"/>
      <c r="PSG34" s="195"/>
      <c r="PSH34" s="195"/>
      <c r="PSI34" s="195"/>
      <c r="PSJ34" s="195"/>
      <c r="PSK34" s="195"/>
      <c r="PSL34" s="195"/>
      <c r="PSM34" s="195"/>
      <c r="PSN34" s="195"/>
      <c r="PSO34" s="195"/>
      <c r="PSP34" s="195"/>
      <c r="PSQ34" s="195"/>
      <c r="PSR34" s="195"/>
      <c r="PSS34" s="315"/>
      <c r="PST34" s="195"/>
      <c r="PSU34" s="195"/>
      <c r="PSV34" s="195"/>
      <c r="PSW34" s="195"/>
      <c r="PSX34" s="195"/>
      <c r="PSY34" s="195"/>
      <c r="PSZ34" s="195"/>
      <c r="PTA34" s="195"/>
      <c r="PTB34" s="195"/>
      <c r="PTC34" s="195"/>
      <c r="PTD34" s="195"/>
      <c r="PTE34" s="195"/>
      <c r="PTF34" s="195"/>
      <c r="PTG34" s="315"/>
      <c r="PTH34" s="195"/>
      <c r="PTI34" s="195"/>
      <c r="PTJ34" s="195"/>
      <c r="PTK34" s="195"/>
      <c r="PTL34" s="195"/>
      <c r="PTM34" s="195"/>
      <c r="PTN34" s="195"/>
      <c r="PTO34" s="195"/>
      <c r="PTP34" s="195"/>
      <c r="PTQ34" s="195"/>
      <c r="PTR34" s="195"/>
      <c r="PTS34" s="195"/>
      <c r="PTT34" s="195"/>
      <c r="PTU34" s="315"/>
      <c r="PTV34" s="195"/>
      <c r="PTW34" s="195"/>
      <c r="PTX34" s="195"/>
      <c r="PTY34" s="195"/>
      <c r="PTZ34" s="195"/>
      <c r="PUA34" s="195"/>
      <c r="PUB34" s="195"/>
      <c r="PUC34" s="195"/>
      <c r="PUD34" s="195"/>
      <c r="PUE34" s="195"/>
      <c r="PUF34" s="195"/>
      <c r="PUG34" s="195"/>
      <c r="PUH34" s="195"/>
      <c r="PUI34" s="315"/>
      <c r="PUJ34" s="195"/>
      <c r="PUK34" s="195"/>
      <c r="PUL34" s="195"/>
      <c r="PUM34" s="195"/>
      <c r="PUN34" s="195"/>
      <c r="PUO34" s="195"/>
      <c r="PUP34" s="195"/>
      <c r="PUQ34" s="195"/>
      <c r="PUR34" s="195"/>
      <c r="PUS34" s="195"/>
      <c r="PUT34" s="195"/>
      <c r="PUU34" s="195"/>
      <c r="PUV34" s="195"/>
      <c r="PUW34" s="315"/>
      <c r="PUX34" s="195"/>
      <c r="PUY34" s="195"/>
      <c r="PUZ34" s="195"/>
      <c r="PVA34" s="195"/>
      <c r="PVB34" s="195"/>
      <c r="PVC34" s="195"/>
      <c r="PVD34" s="195"/>
      <c r="PVE34" s="195"/>
      <c r="PVF34" s="195"/>
      <c r="PVG34" s="195"/>
      <c r="PVH34" s="195"/>
      <c r="PVI34" s="195"/>
      <c r="PVJ34" s="195"/>
      <c r="PVK34" s="315"/>
      <c r="PVL34" s="195"/>
      <c r="PVM34" s="195"/>
      <c r="PVN34" s="195"/>
      <c r="PVO34" s="195"/>
      <c r="PVP34" s="195"/>
      <c r="PVQ34" s="195"/>
      <c r="PVR34" s="195"/>
      <c r="PVS34" s="195"/>
      <c r="PVT34" s="195"/>
      <c r="PVU34" s="195"/>
      <c r="PVV34" s="195"/>
      <c r="PVW34" s="195"/>
      <c r="PVX34" s="195"/>
      <c r="PVY34" s="315"/>
      <c r="PVZ34" s="195"/>
      <c r="PWA34" s="195"/>
      <c r="PWB34" s="195"/>
      <c r="PWC34" s="195"/>
      <c r="PWD34" s="195"/>
      <c r="PWE34" s="195"/>
      <c r="PWF34" s="195"/>
      <c r="PWG34" s="195"/>
      <c r="PWH34" s="195"/>
      <c r="PWI34" s="195"/>
      <c r="PWJ34" s="195"/>
      <c r="PWK34" s="195"/>
      <c r="PWL34" s="195"/>
      <c r="PWM34" s="315"/>
      <c r="PWN34" s="195"/>
      <c r="PWO34" s="195"/>
      <c r="PWP34" s="195"/>
      <c r="PWQ34" s="195"/>
      <c r="PWR34" s="195"/>
      <c r="PWS34" s="195"/>
      <c r="PWT34" s="195"/>
      <c r="PWU34" s="195"/>
      <c r="PWV34" s="195"/>
      <c r="PWW34" s="195"/>
      <c r="PWX34" s="195"/>
      <c r="PWY34" s="195"/>
      <c r="PWZ34" s="195"/>
      <c r="PXA34" s="315"/>
      <c r="PXB34" s="195"/>
      <c r="PXC34" s="195"/>
      <c r="PXD34" s="195"/>
      <c r="PXE34" s="195"/>
      <c r="PXF34" s="195"/>
      <c r="PXG34" s="195"/>
      <c r="PXH34" s="195"/>
      <c r="PXI34" s="195"/>
      <c r="PXJ34" s="195"/>
      <c r="PXK34" s="195"/>
      <c r="PXL34" s="195"/>
      <c r="PXM34" s="195"/>
      <c r="PXN34" s="195"/>
      <c r="PXO34" s="315"/>
      <c r="PXP34" s="195"/>
      <c r="PXQ34" s="195"/>
      <c r="PXR34" s="195"/>
      <c r="PXS34" s="195"/>
      <c r="PXT34" s="195"/>
      <c r="PXU34" s="195"/>
      <c r="PXV34" s="195"/>
      <c r="PXW34" s="195"/>
      <c r="PXX34" s="195"/>
      <c r="PXY34" s="195"/>
      <c r="PXZ34" s="195"/>
      <c r="PYA34" s="195"/>
      <c r="PYB34" s="195"/>
      <c r="PYC34" s="315"/>
      <c r="PYD34" s="195"/>
      <c r="PYE34" s="195"/>
      <c r="PYF34" s="195"/>
      <c r="PYG34" s="195"/>
      <c r="PYH34" s="195"/>
      <c r="PYI34" s="195"/>
      <c r="PYJ34" s="195"/>
      <c r="PYK34" s="195"/>
      <c r="PYL34" s="195"/>
      <c r="PYM34" s="195"/>
      <c r="PYN34" s="195"/>
      <c r="PYO34" s="195"/>
      <c r="PYP34" s="195"/>
      <c r="PYQ34" s="315"/>
      <c r="PYR34" s="195"/>
      <c r="PYS34" s="195"/>
      <c r="PYT34" s="195"/>
      <c r="PYU34" s="195"/>
      <c r="PYV34" s="195"/>
      <c r="PYW34" s="195"/>
      <c r="PYX34" s="195"/>
      <c r="PYY34" s="195"/>
      <c r="PYZ34" s="195"/>
      <c r="PZA34" s="195"/>
      <c r="PZB34" s="195"/>
      <c r="PZC34" s="195"/>
      <c r="PZD34" s="195"/>
      <c r="PZE34" s="315"/>
      <c r="PZF34" s="195"/>
      <c r="PZG34" s="195"/>
      <c r="PZH34" s="195"/>
      <c r="PZI34" s="195"/>
      <c r="PZJ34" s="195"/>
      <c r="PZK34" s="195"/>
      <c r="PZL34" s="195"/>
      <c r="PZM34" s="195"/>
      <c r="PZN34" s="195"/>
      <c r="PZO34" s="195"/>
      <c r="PZP34" s="195"/>
      <c r="PZQ34" s="195"/>
      <c r="PZR34" s="195"/>
      <c r="PZS34" s="315"/>
      <c r="PZT34" s="195"/>
      <c r="PZU34" s="195"/>
      <c r="PZV34" s="195"/>
      <c r="PZW34" s="195"/>
      <c r="PZX34" s="195"/>
      <c r="PZY34" s="195"/>
      <c r="PZZ34" s="195"/>
      <c r="QAA34" s="195"/>
      <c r="QAB34" s="195"/>
      <c r="QAC34" s="195"/>
      <c r="QAD34" s="195"/>
      <c r="QAE34" s="195"/>
      <c r="QAF34" s="195"/>
      <c r="QAG34" s="315"/>
      <c r="QAH34" s="195"/>
      <c r="QAI34" s="195"/>
      <c r="QAJ34" s="195"/>
      <c r="QAK34" s="195"/>
      <c r="QAL34" s="195"/>
      <c r="QAM34" s="195"/>
      <c r="QAN34" s="195"/>
      <c r="QAO34" s="195"/>
      <c r="QAP34" s="195"/>
      <c r="QAQ34" s="195"/>
      <c r="QAR34" s="195"/>
      <c r="QAS34" s="195"/>
      <c r="QAT34" s="195"/>
      <c r="QAU34" s="315"/>
      <c r="QAV34" s="195"/>
      <c r="QAW34" s="195"/>
      <c r="QAX34" s="195"/>
      <c r="QAY34" s="195"/>
      <c r="QAZ34" s="195"/>
      <c r="QBA34" s="195"/>
      <c r="QBB34" s="195"/>
      <c r="QBC34" s="195"/>
      <c r="QBD34" s="195"/>
      <c r="QBE34" s="195"/>
      <c r="QBF34" s="195"/>
      <c r="QBG34" s="195"/>
      <c r="QBH34" s="195"/>
      <c r="QBI34" s="315"/>
      <c r="QBJ34" s="195"/>
      <c r="QBK34" s="195"/>
      <c r="QBL34" s="195"/>
      <c r="QBM34" s="195"/>
      <c r="QBN34" s="195"/>
      <c r="QBO34" s="195"/>
      <c r="QBP34" s="195"/>
      <c r="QBQ34" s="195"/>
      <c r="QBR34" s="195"/>
      <c r="QBS34" s="195"/>
      <c r="QBT34" s="195"/>
      <c r="QBU34" s="195"/>
      <c r="QBV34" s="195"/>
      <c r="QBW34" s="315"/>
      <c r="QBX34" s="195"/>
      <c r="QBY34" s="195"/>
      <c r="QBZ34" s="195"/>
      <c r="QCA34" s="195"/>
      <c r="QCB34" s="195"/>
      <c r="QCC34" s="195"/>
      <c r="QCD34" s="195"/>
      <c r="QCE34" s="195"/>
      <c r="QCF34" s="195"/>
      <c r="QCG34" s="195"/>
      <c r="QCH34" s="195"/>
      <c r="QCI34" s="195"/>
      <c r="QCJ34" s="195"/>
      <c r="QCK34" s="315"/>
      <c r="QCL34" s="195"/>
      <c r="QCM34" s="195"/>
      <c r="QCN34" s="195"/>
      <c r="QCO34" s="195"/>
      <c r="QCP34" s="195"/>
      <c r="QCQ34" s="195"/>
      <c r="QCR34" s="195"/>
      <c r="QCS34" s="195"/>
      <c r="QCT34" s="195"/>
      <c r="QCU34" s="195"/>
      <c r="QCV34" s="195"/>
      <c r="QCW34" s="195"/>
      <c r="QCX34" s="195"/>
      <c r="QCY34" s="315"/>
      <c r="QCZ34" s="195"/>
      <c r="QDA34" s="195"/>
      <c r="QDB34" s="195"/>
      <c r="QDC34" s="195"/>
      <c r="QDD34" s="195"/>
      <c r="QDE34" s="195"/>
      <c r="QDF34" s="195"/>
      <c r="QDG34" s="195"/>
      <c r="QDH34" s="195"/>
      <c r="QDI34" s="195"/>
      <c r="QDJ34" s="195"/>
      <c r="QDK34" s="195"/>
      <c r="QDL34" s="195"/>
      <c r="QDM34" s="315"/>
      <c r="QDN34" s="195"/>
      <c r="QDO34" s="195"/>
      <c r="QDP34" s="195"/>
      <c r="QDQ34" s="195"/>
      <c r="QDR34" s="195"/>
      <c r="QDS34" s="195"/>
      <c r="QDT34" s="195"/>
      <c r="QDU34" s="195"/>
      <c r="QDV34" s="195"/>
      <c r="QDW34" s="195"/>
      <c r="QDX34" s="195"/>
      <c r="QDY34" s="195"/>
      <c r="QDZ34" s="195"/>
      <c r="QEA34" s="315"/>
      <c r="QEB34" s="195"/>
      <c r="QEC34" s="195"/>
      <c r="QED34" s="195"/>
      <c r="QEE34" s="195"/>
      <c r="QEF34" s="195"/>
      <c r="QEG34" s="195"/>
      <c r="QEH34" s="195"/>
      <c r="QEI34" s="195"/>
      <c r="QEJ34" s="195"/>
      <c r="QEK34" s="195"/>
      <c r="QEL34" s="195"/>
      <c r="QEM34" s="195"/>
      <c r="QEN34" s="195"/>
      <c r="QEO34" s="315"/>
      <c r="QEP34" s="195"/>
      <c r="QEQ34" s="195"/>
      <c r="QER34" s="195"/>
      <c r="QES34" s="195"/>
      <c r="QET34" s="195"/>
      <c r="QEU34" s="195"/>
      <c r="QEV34" s="195"/>
      <c r="QEW34" s="195"/>
      <c r="QEX34" s="195"/>
      <c r="QEY34" s="195"/>
      <c r="QEZ34" s="195"/>
      <c r="QFA34" s="195"/>
      <c r="QFB34" s="195"/>
      <c r="QFC34" s="315"/>
      <c r="QFD34" s="195"/>
      <c r="QFE34" s="195"/>
      <c r="QFF34" s="195"/>
      <c r="QFG34" s="195"/>
      <c r="QFH34" s="195"/>
      <c r="QFI34" s="195"/>
      <c r="QFJ34" s="195"/>
      <c r="QFK34" s="195"/>
      <c r="QFL34" s="195"/>
      <c r="QFM34" s="195"/>
      <c r="QFN34" s="195"/>
      <c r="QFO34" s="195"/>
      <c r="QFP34" s="195"/>
      <c r="QFQ34" s="315"/>
      <c r="QFR34" s="195"/>
      <c r="QFS34" s="195"/>
      <c r="QFT34" s="195"/>
      <c r="QFU34" s="195"/>
      <c r="QFV34" s="195"/>
      <c r="QFW34" s="195"/>
      <c r="QFX34" s="195"/>
      <c r="QFY34" s="195"/>
      <c r="QFZ34" s="195"/>
      <c r="QGA34" s="195"/>
      <c r="QGB34" s="195"/>
      <c r="QGC34" s="195"/>
      <c r="QGD34" s="195"/>
      <c r="QGE34" s="315"/>
      <c r="QGF34" s="195"/>
      <c r="QGG34" s="195"/>
      <c r="QGH34" s="195"/>
      <c r="QGI34" s="195"/>
      <c r="QGJ34" s="195"/>
      <c r="QGK34" s="195"/>
      <c r="QGL34" s="195"/>
      <c r="QGM34" s="195"/>
      <c r="QGN34" s="195"/>
      <c r="QGO34" s="195"/>
      <c r="QGP34" s="195"/>
      <c r="QGQ34" s="195"/>
      <c r="QGR34" s="195"/>
      <c r="QGS34" s="315"/>
      <c r="QGT34" s="195"/>
      <c r="QGU34" s="195"/>
      <c r="QGV34" s="195"/>
      <c r="QGW34" s="195"/>
      <c r="QGX34" s="195"/>
      <c r="QGY34" s="195"/>
      <c r="QGZ34" s="195"/>
      <c r="QHA34" s="195"/>
      <c r="QHB34" s="195"/>
      <c r="QHC34" s="195"/>
      <c r="QHD34" s="195"/>
      <c r="QHE34" s="195"/>
      <c r="QHF34" s="195"/>
      <c r="QHG34" s="315"/>
      <c r="QHH34" s="195"/>
      <c r="QHI34" s="195"/>
      <c r="QHJ34" s="195"/>
      <c r="QHK34" s="195"/>
      <c r="QHL34" s="195"/>
      <c r="QHM34" s="195"/>
      <c r="QHN34" s="195"/>
      <c r="QHO34" s="195"/>
      <c r="QHP34" s="195"/>
      <c r="QHQ34" s="195"/>
      <c r="QHR34" s="195"/>
      <c r="QHS34" s="195"/>
      <c r="QHT34" s="195"/>
      <c r="QHU34" s="315"/>
      <c r="QHV34" s="195"/>
      <c r="QHW34" s="195"/>
      <c r="QHX34" s="195"/>
      <c r="QHY34" s="195"/>
      <c r="QHZ34" s="195"/>
      <c r="QIA34" s="195"/>
      <c r="QIB34" s="195"/>
      <c r="QIC34" s="195"/>
      <c r="QID34" s="195"/>
      <c r="QIE34" s="195"/>
      <c r="QIF34" s="195"/>
      <c r="QIG34" s="195"/>
      <c r="QIH34" s="195"/>
      <c r="QII34" s="315"/>
      <c r="QIJ34" s="195"/>
      <c r="QIK34" s="195"/>
      <c r="QIL34" s="195"/>
      <c r="QIM34" s="195"/>
      <c r="QIN34" s="195"/>
      <c r="QIO34" s="195"/>
      <c r="QIP34" s="195"/>
      <c r="QIQ34" s="195"/>
      <c r="QIR34" s="195"/>
      <c r="QIS34" s="195"/>
      <c r="QIT34" s="195"/>
      <c r="QIU34" s="195"/>
      <c r="QIV34" s="195"/>
      <c r="QIW34" s="315"/>
      <c r="QIX34" s="195"/>
      <c r="QIY34" s="195"/>
      <c r="QIZ34" s="195"/>
      <c r="QJA34" s="195"/>
      <c r="QJB34" s="195"/>
      <c r="QJC34" s="195"/>
      <c r="QJD34" s="195"/>
      <c r="QJE34" s="195"/>
      <c r="QJF34" s="195"/>
      <c r="QJG34" s="195"/>
      <c r="QJH34" s="195"/>
      <c r="QJI34" s="195"/>
      <c r="QJJ34" s="195"/>
      <c r="QJK34" s="315"/>
      <c r="QJL34" s="195"/>
      <c r="QJM34" s="195"/>
      <c r="QJN34" s="195"/>
      <c r="QJO34" s="195"/>
      <c r="QJP34" s="195"/>
      <c r="QJQ34" s="195"/>
      <c r="QJR34" s="195"/>
      <c r="QJS34" s="195"/>
      <c r="QJT34" s="195"/>
      <c r="QJU34" s="195"/>
      <c r="QJV34" s="195"/>
      <c r="QJW34" s="195"/>
      <c r="QJX34" s="195"/>
      <c r="QJY34" s="315"/>
      <c r="QJZ34" s="195"/>
      <c r="QKA34" s="195"/>
      <c r="QKB34" s="195"/>
      <c r="QKC34" s="195"/>
      <c r="QKD34" s="195"/>
      <c r="QKE34" s="195"/>
      <c r="QKF34" s="195"/>
      <c r="QKG34" s="195"/>
      <c r="QKH34" s="195"/>
      <c r="QKI34" s="195"/>
      <c r="QKJ34" s="195"/>
      <c r="QKK34" s="195"/>
      <c r="QKL34" s="195"/>
      <c r="QKM34" s="315"/>
      <c r="QKN34" s="195"/>
      <c r="QKO34" s="195"/>
      <c r="QKP34" s="195"/>
      <c r="QKQ34" s="195"/>
      <c r="QKR34" s="195"/>
      <c r="QKS34" s="195"/>
      <c r="QKT34" s="195"/>
      <c r="QKU34" s="195"/>
      <c r="QKV34" s="195"/>
      <c r="QKW34" s="195"/>
      <c r="QKX34" s="195"/>
      <c r="QKY34" s="195"/>
      <c r="QKZ34" s="195"/>
      <c r="QLA34" s="315"/>
      <c r="QLB34" s="195"/>
      <c r="QLC34" s="195"/>
      <c r="QLD34" s="195"/>
      <c r="QLE34" s="195"/>
      <c r="QLF34" s="195"/>
      <c r="QLG34" s="195"/>
      <c r="QLH34" s="195"/>
      <c r="QLI34" s="195"/>
      <c r="QLJ34" s="195"/>
      <c r="QLK34" s="195"/>
      <c r="QLL34" s="195"/>
      <c r="QLM34" s="195"/>
      <c r="QLN34" s="195"/>
      <c r="QLO34" s="315"/>
      <c r="QLP34" s="195"/>
      <c r="QLQ34" s="195"/>
      <c r="QLR34" s="195"/>
      <c r="QLS34" s="195"/>
      <c r="QLT34" s="195"/>
      <c r="QLU34" s="195"/>
      <c r="QLV34" s="195"/>
      <c r="QLW34" s="195"/>
      <c r="QLX34" s="195"/>
      <c r="QLY34" s="195"/>
      <c r="QLZ34" s="195"/>
      <c r="QMA34" s="195"/>
      <c r="QMB34" s="195"/>
      <c r="QMC34" s="315"/>
      <c r="QMD34" s="195"/>
      <c r="QME34" s="195"/>
      <c r="QMF34" s="195"/>
      <c r="QMG34" s="195"/>
      <c r="QMH34" s="195"/>
      <c r="QMI34" s="195"/>
      <c r="QMJ34" s="195"/>
      <c r="QMK34" s="195"/>
      <c r="QML34" s="195"/>
      <c r="QMM34" s="195"/>
      <c r="QMN34" s="195"/>
      <c r="QMO34" s="195"/>
      <c r="QMP34" s="195"/>
      <c r="QMQ34" s="315"/>
      <c r="QMR34" s="195"/>
      <c r="QMS34" s="195"/>
      <c r="QMT34" s="195"/>
      <c r="QMU34" s="195"/>
      <c r="QMV34" s="195"/>
      <c r="QMW34" s="195"/>
      <c r="QMX34" s="195"/>
      <c r="QMY34" s="195"/>
      <c r="QMZ34" s="195"/>
      <c r="QNA34" s="195"/>
      <c r="QNB34" s="195"/>
      <c r="QNC34" s="195"/>
      <c r="QND34" s="195"/>
      <c r="QNE34" s="315"/>
      <c r="QNF34" s="195"/>
      <c r="QNG34" s="195"/>
      <c r="QNH34" s="195"/>
      <c r="QNI34" s="195"/>
      <c r="QNJ34" s="195"/>
      <c r="QNK34" s="195"/>
      <c r="QNL34" s="195"/>
      <c r="QNM34" s="195"/>
      <c r="QNN34" s="195"/>
      <c r="QNO34" s="195"/>
      <c r="QNP34" s="195"/>
      <c r="QNQ34" s="195"/>
      <c r="QNR34" s="195"/>
      <c r="QNS34" s="315"/>
      <c r="QNT34" s="195"/>
      <c r="QNU34" s="195"/>
      <c r="QNV34" s="195"/>
      <c r="QNW34" s="195"/>
      <c r="QNX34" s="195"/>
      <c r="QNY34" s="195"/>
      <c r="QNZ34" s="195"/>
      <c r="QOA34" s="195"/>
      <c r="QOB34" s="195"/>
      <c r="QOC34" s="195"/>
      <c r="QOD34" s="195"/>
      <c r="QOE34" s="195"/>
      <c r="QOF34" s="195"/>
      <c r="QOG34" s="315"/>
      <c r="QOH34" s="195"/>
      <c r="QOI34" s="195"/>
      <c r="QOJ34" s="195"/>
      <c r="QOK34" s="195"/>
      <c r="QOL34" s="195"/>
      <c r="QOM34" s="195"/>
      <c r="QON34" s="195"/>
      <c r="QOO34" s="195"/>
      <c r="QOP34" s="195"/>
      <c r="QOQ34" s="195"/>
      <c r="QOR34" s="195"/>
      <c r="QOS34" s="195"/>
      <c r="QOT34" s="195"/>
      <c r="QOU34" s="315"/>
      <c r="QOV34" s="195"/>
      <c r="QOW34" s="195"/>
      <c r="QOX34" s="195"/>
      <c r="QOY34" s="195"/>
      <c r="QOZ34" s="195"/>
      <c r="QPA34" s="195"/>
      <c r="QPB34" s="195"/>
      <c r="QPC34" s="195"/>
      <c r="QPD34" s="195"/>
      <c r="QPE34" s="195"/>
      <c r="QPF34" s="195"/>
      <c r="QPG34" s="195"/>
      <c r="QPH34" s="195"/>
      <c r="QPI34" s="315"/>
      <c r="QPJ34" s="195"/>
      <c r="QPK34" s="195"/>
      <c r="QPL34" s="195"/>
      <c r="QPM34" s="195"/>
      <c r="QPN34" s="195"/>
      <c r="QPO34" s="195"/>
      <c r="QPP34" s="195"/>
      <c r="QPQ34" s="195"/>
      <c r="QPR34" s="195"/>
      <c r="QPS34" s="195"/>
      <c r="QPT34" s="195"/>
      <c r="QPU34" s="195"/>
      <c r="QPV34" s="195"/>
      <c r="QPW34" s="315"/>
      <c r="QPX34" s="195"/>
      <c r="QPY34" s="195"/>
      <c r="QPZ34" s="195"/>
      <c r="QQA34" s="195"/>
      <c r="QQB34" s="195"/>
      <c r="QQC34" s="195"/>
      <c r="QQD34" s="195"/>
      <c r="QQE34" s="195"/>
      <c r="QQF34" s="195"/>
      <c r="QQG34" s="195"/>
      <c r="QQH34" s="195"/>
      <c r="QQI34" s="195"/>
      <c r="QQJ34" s="195"/>
      <c r="QQK34" s="315"/>
      <c r="QQL34" s="195"/>
      <c r="QQM34" s="195"/>
      <c r="QQN34" s="195"/>
      <c r="QQO34" s="195"/>
      <c r="QQP34" s="195"/>
      <c r="QQQ34" s="195"/>
      <c r="QQR34" s="195"/>
      <c r="QQS34" s="195"/>
      <c r="QQT34" s="195"/>
      <c r="QQU34" s="195"/>
      <c r="QQV34" s="195"/>
      <c r="QQW34" s="195"/>
      <c r="QQX34" s="195"/>
      <c r="QQY34" s="315"/>
      <c r="QQZ34" s="195"/>
      <c r="QRA34" s="195"/>
      <c r="QRB34" s="195"/>
      <c r="QRC34" s="195"/>
      <c r="QRD34" s="195"/>
      <c r="QRE34" s="195"/>
      <c r="QRF34" s="195"/>
      <c r="QRG34" s="195"/>
      <c r="QRH34" s="195"/>
      <c r="QRI34" s="195"/>
      <c r="QRJ34" s="195"/>
      <c r="QRK34" s="195"/>
      <c r="QRL34" s="195"/>
      <c r="QRM34" s="315"/>
      <c r="QRN34" s="195"/>
      <c r="QRO34" s="195"/>
      <c r="QRP34" s="195"/>
      <c r="QRQ34" s="195"/>
      <c r="QRR34" s="195"/>
      <c r="QRS34" s="195"/>
      <c r="QRT34" s="195"/>
      <c r="QRU34" s="195"/>
      <c r="QRV34" s="195"/>
      <c r="QRW34" s="195"/>
      <c r="QRX34" s="195"/>
      <c r="QRY34" s="195"/>
      <c r="QRZ34" s="195"/>
      <c r="QSA34" s="315"/>
      <c r="QSB34" s="195"/>
      <c r="QSC34" s="195"/>
      <c r="QSD34" s="195"/>
      <c r="QSE34" s="195"/>
      <c r="QSF34" s="195"/>
      <c r="QSG34" s="195"/>
      <c r="QSH34" s="195"/>
      <c r="QSI34" s="195"/>
      <c r="QSJ34" s="195"/>
      <c r="QSK34" s="195"/>
      <c r="QSL34" s="195"/>
      <c r="QSM34" s="195"/>
      <c r="QSN34" s="195"/>
      <c r="QSO34" s="315"/>
      <c r="QSP34" s="195"/>
      <c r="QSQ34" s="195"/>
      <c r="QSR34" s="195"/>
      <c r="QSS34" s="195"/>
      <c r="QST34" s="195"/>
      <c r="QSU34" s="195"/>
      <c r="QSV34" s="195"/>
      <c r="QSW34" s="195"/>
      <c r="QSX34" s="195"/>
      <c r="QSY34" s="195"/>
      <c r="QSZ34" s="195"/>
      <c r="QTA34" s="195"/>
      <c r="QTB34" s="195"/>
      <c r="QTC34" s="315"/>
      <c r="QTD34" s="195"/>
      <c r="QTE34" s="195"/>
      <c r="QTF34" s="195"/>
      <c r="QTG34" s="195"/>
      <c r="QTH34" s="195"/>
      <c r="QTI34" s="195"/>
      <c r="QTJ34" s="195"/>
      <c r="QTK34" s="195"/>
      <c r="QTL34" s="195"/>
      <c r="QTM34" s="195"/>
      <c r="QTN34" s="195"/>
      <c r="QTO34" s="195"/>
      <c r="QTP34" s="195"/>
      <c r="QTQ34" s="315"/>
      <c r="QTR34" s="195"/>
      <c r="QTS34" s="195"/>
      <c r="QTT34" s="195"/>
      <c r="QTU34" s="195"/>
      <c r="QTV34" s="195"/>
      <c r="QTW34" s="195"/>
      <c r="QTX34" s="195"/>
      <c r="QTY34" s="195"/>
      <c r="QTZ34" s="195"/>
      <c r="QUA34" s="195"/>
      <c r="QUB34" s="195"/>
      <c r="QUC34" s="195"/>
      <c r="QUD34" s="195"/>
      <c r="QUE34" s="315"/>
      <c r="QUF34" s="195"/>
      <c r="QUG34" s="195"/>
      <c r="QUH34" s="195"/>
      <c r="QUI34" s="195"/>
      <c r="QUJ34" s="195"/>
      <c r="QUK34" s="195"/>
      <c r="QUL34" s="195"/>
      <c r="QUM34" s="195"/>
      <c r="QUN34" s="195"/>
      <c r="QUO34" s="195"/>
      <c r="QUP34" s="195"/>
      <c r="QUQ34" s="195"/>
      <c r="QUR34" s="195"/>
      <c r="QUS34" s="315"/>
      <c r="QUT34" s="195"/>
      <c r="QUU34" s="195"/>
      <c r="QUV34" s="195"/>
      <c r="QUW34" s="195"/>
      <c r="QUX34" s="195"/>
      <c r="QUY34" s="195"/>
      <c r="QUZ34" s="195"/>
      <c r="QVA34" s="195"/>
      <c r="QVB34" s="195"/>
      <c r="QVC34" s="195"/>
      <c r="QVD34" s="195"/>
      <c r="QVE34" s="195"/>
      <c r="QVF34" s="195"/>
      <c r="QVG34" s="315"/>
      <c r="QVH34" s="195"/>
      <c r="QVI34" s="195"/>
      <c r="QVJ34" s="195"/>
      <c r="QVK34" s="195"/>
      <c r="QVL34" s="195"/>
      <c r="QVM34" s="195"/>
      <c r="QVN34" s="195"/>
      <c r="QVO34" s="195"/>
      <c r="QVP34" s="195"/>
      <c r="QVQ34" s="195"/>
      <c r="QVR34" s="195"/>
      <c r="QVS34" s="195"/>
      <c r="QVT34" s="195"/>
      <c r="QVU34" s="315"/>
      <c r="QVV34" s="195"/>
      <c r="QVW34" s="195"/>
      <c r="QVX34" s="195"/>
      <c r="QVY34" s="195"/>
      <c r="QVZ34" s="195"/>
      <c r="QWA34" s="195"/>
      <c r="QWB34" s="195"/>
      <c r="QWC34" s="195"/>
      <c r="QWD34" s="195"/>
      <c r="QWE34" s="195"/>
      <c r="QWF34" s="195"/>
      <c r="QWG34" s="195"/>
      <c r="QWH34" s="195"/>
      <c r="QWI34" s="315"/>
      <c r="QWJ34" s="195"/>
      <c r="QWK34" s="195"/>
      <c r="QWL34" s="195"/>
      <c r="QWM34" s="195"/>
      <c r="QWN34" s="195"/>
      <c r="QWO34" s="195"/>
      <c r="QWP34" s="195"/>
      <c r="QWQ34" s="195"/>
      <c r="QWR34" s="195"/>
      <c r="QWS34" s="195"/>
      <c r="QWT34" s="195"/>
      <c r="QWU34" s="195"/>
      <c r="QWV34" s="195"/>
      <c r="QWW34" s="315"/>
      <c r="QWX34" s="195"/>
      <c r="QWY34" s="195"/>
      <c r="QWZ34" s="195"/>
      <c r="QXA34" s="195"/>
      <c r="QXB34" s="195"/>
      <c r="QXC34" s="195"/>
      <c r="QXD34" s="195"/>
      <c r="QXE34" s="195"/>
      <c r="QXF34" s="195"/>
      <c r="QXG34" s="195"/>
      <c r="QXH34" s="195"/>
      <c r="QXI34" s="195"/>
      <c r="QXJ34" s="195"/>
      <c r="QXK34" s="315"/>
      <c r="QXL34" s="195"/>
      <c r="QXM34" s="195"/>
      <c r="QXN34" s="195"/>
      <c r="QXO34" s="195"/>
      <c r="QXP34" s="195"/>
      <c r="QXQ34" s="195"/>
      <c r="QXR34" s="195"/>
      <c r="QXS34" s="195"/>
      <c r="QXT34" s="195"/>
      <c r="QXU34" s="195"/>
      <c r="QXV34" s="195"/>
      <c r="QXW34" s="195"/>
      <c r="QXX34" s="195"/>
      <c r="QXY34" s="315"/>
      <c r="QXZ34" s="195"/>
      <c r="QYA34" s="195"/>
      <c r="QYB34" s="195"/>
      <c r="QYC34" s="195"/>
      <c r="QYD34" s="195"/>
      <c r="QYE34" s="195"/>
      <c r="QYF34" s="195"/>
      <c r="QYG34" s="195"/>
      <c r="QYH34" s="195"/>
      <c r="QYI34" s="195"/>
      <c r="QYJ34" s="195"/>
      <c r="QYK34" s="195"/>
      <c r="QYL34" s="195"/>
      <c r="QYM34" s="315"/>
      <c r="QYN34" s="195"/>
      <c r="QYO34" s="195"/>
      <c r="QYP34" s="195"/>
      <c r="QYQ34" s="195"/>
      <c r="QYR34" s="195"/>
      <c r="QYS34" s="195"/>
      <c r="QYT34" s="195"/>
      <c r="QYU34" s="195"/>
      <c r="QYV34" s="195"/>
      <c r="QYW34" s="195"/>
      <c r="QYX34" s="195"/>
      <c r="QYY34" s="195"/>
      <c r="QYZ34" s="195"/>
      <c r="QZA34" s="315"/>
      <c r="QZB34" s="195"/>
      <c r="QZC34" s="195"/>
      <c r="QZD34" s="195"/>
      <c r="QZE34" s="195"/>
      <c r="QZF34" s="195"/>
      <c r="QZG34" s="195"/>
      <c r="QZH34" s="195"/>
      <c r="QZI34" s="195"/>
      <c r="QZJ34" s="195"/>
      <c r="QZK34" s="195"/>
      <c r="QZL34" s="195"/>
      <c r="QZM34" s="195"/>
      <c r="QZN34" s="195"/>
      <c r="QZO34" s="315"/>
      <c r="QZP34" s="195"/>
      <c r="QZQ34" s="195"/>
      <c r="QZR34" s="195"/>
      <c r="QZS34" s="195"/>
      <c r="QZT34" s="195"/>
      <c r="QZU34" s="195"/>
      <c r="QZV34" s="195"/>
      <c r="QZW34" s="195"/>
      <c r="QZX34" s="195"/>
      <c r="QZY34" s="195"/>
      <c r="QZZ34" s="195"/>
      <c r="RAA34" s="195"/>
      <c r="RAB34" s="195"/>
      <c r="RAC34" s="315"/>
      <c r="RAD34" s="195"/>
      <c r="RAE34" s="195"/>
      <c r="RAF34" s="195"/>
      <c r="RAG34" s="195"/>
      <c r="RAH34" s="195"/>
      <c r="RAI34" s="195"/>
      <c r="RAJ34" s="195"/>
      <c r="RAK34" s="195"/>
      <c r="RAL34" s="195"/>
      <c r="RAM34" s="195"/>
      <c r="RAN34" s="195"/>
      <c r="RAO34" s="195"/>
      <c r="RAP34" s="195"/>
      <c r="RAQ34" s="315"/>
      <c r="RAR34" s="195"/>
      <c r="RAS34" s="195"/>
      <c r="RAT34" s="195"/>
      <c r="RAU34" s="195"/>
      <c r="RAV34" s="195"/>
      <c r="RAW34" s="195"/>
      <c r="RAX34" s="195"/>
      <c r="RAY34" s="195"/>
      <c r="RAZ34" s="195"/>
      <c r="RBA34" s="195"/>
      <c r="RBB34" s="195"/>
      <c r="RBC34" s="195"/>
      <c r="RBD34" s="195"/>
      <c r="RBE34" s="315"/>
      <c r="RBF34" s="195"/>
      <c r="RBG34" s="195"/>
      <c r="RBH34" s="195"/>
      <c r="RBI34" s="195"/>
      <c r="RBJ34" s="195"/>
      <c r="RBK34" s="195"/>
      <c r="RBL34" s="195"/>
      <c r="RBM34" s="195"/>
      <c r="RBN34" s="195"/>
      <c r="RBO34" s="195"/>
      <c r="RBP34" s="195"/>
      <c r="RBQ34" s="195"/>
      <c r="RBR34" s="195"/>
      <c r="RBS34" s="315"/>
      <c r="RBT34" s="195"/>
      <c r="RBU34" s="195"/>
      <c r="RBV34" s="195"/>
      <c r="RBW34" s="195"/>
      <c r="RBX34" s="195"/>
      <c r="RBY34" s="195"/>
      <c r="RBZ34" s="195"/>
      <c r="RCA34" s="195"/>
      <c r="RCB34" s="195"/>
      <c r="RCC34" s="195"/>
      <c r="RCD34" s="195"/>
      <c r="RCE34" s="195"/>
      <c r="RCF34" s="195"/>
      <c r="RCG34" s="315"/>
      <c r="RCH34" s="195"/>
      <c r="RCI34" s="195"/>
      <c r="RCJ34" s="195"/>
      <c r="RCK34" s="195"/>
      <c r="RCL34" s="195"/>
      <c r="RCM34" s="195"/>
      <c r="RCN34" s="195"/>
      <c r="RCO34" s="195"/>
      <c r="RCP34" s="195"/>
      <c r="RCQ34" s="195"/>
      <c r="RCR34" s="195"/>
      <c r="RCS34" s="195"/>
      <c r="RCT34" s="195"/>
      <c r="RCU34" s="315"/>
      <c r="RCV34" s="195"/>
      <c r="RCW34" s="195"/>
      <c r="RCX34" s="195"/>
      <c r="RCY34" s="195"/>
      <c r="RCZ34" s="195"/>
      <c r="RDA34" s="195"/>
      <c r="RDB34" s="195"/>
      <c r="RDC34" s="195"/>
      <c r="RDD34" s="195"/>
      <c r="RDE34" s="195"/>
      <c r="RDF34" s="195"/>
      <c r="RDG34" s="195"/>
      <c r="RDH34" s="195"/>
      <c r="RDI34" s="315"/>
      <c r="RDJ34" s="195"/>
      <c r="RDK34" s="195"/>
      <c r="RDL34" s="195"/>
      <c r="RDM34" s="195"/>
      <c r="RDN34" s="195"/>
      <c r="RDO34" s="195"/>
      <c r="RDP34" s="195"/>
      <c r="RDQ34" s="195"/>
      <c r="RDR34" s="195"/>
      <c r="RDS34" s="195"/>
      <c r="RDT34" s="195"/>
      <c r="RDU34" s="195"/>
      <c r="RDV34" s="195"/>
      <c r="RDW34" s="315"/>
      <c r="RDX34" s="195"/>
      <c r="RDY34" s="195"/>
      <c r="RDZ34" s="195"/>
      <c r="REA34" s="195"/>
      <c r="REB34" s="195"/>
      <c r="REC34" s="195"/>
      <c r="RED34" s="195"/>
      <c r="REE34" s="195"/>
      <c r="REF34" s="195"/>
      <c r="REG34" s="195"/>
      <c r="REH34" s="195"/>
      <c r="REI34" s="195"/>
      <c r="REJ34" s="195"/>
      <c r="REK34" s="315"/>
      <c r="REL34" s="195"/>
      <c r="REM34" s="195"/>
      <c r="REN34" s="195"/>
      <c r="REO34" s="195"/>
      <c r="REP34" s="195"/>
      <c r="REQ34" s="195"/>
      <c r="RER34" s="195"/>
      <c r="RES34" s="195"/>
      <c r="RET34" s="195"/>
      <c r="REU34" s="195"/>
      <c r="REV34" s="195"/>
      <c r="REW34" s="195"/>
      <c r="REX34" s="195"/>
      <c r="REY34" s="315"/>
      <c r="REZ34" s="195"/>
      <c r="RFA34" s="195"/>
      <c r="RFB34" s="195"/>
      <c r="RFC34" s="195"/>
      <c r="RFD34" s="195"/>
      <c r="RFE34" s="195"/>
      <c r="RFF34" s="195"/>
      <c r="RFG34" s="195"/>
      <c r="RFH34" s="195"/>
      <c r="RFI34" s="195"/>
      <c r="RFJ34" s="195"/>
      <c r="RFK34" s="195"/>
      <c r="RFL34" s="195"/>
      <c r="RFM34" s="315"/>
      <c r="RFN34" s="195"/>
      <c r="RFO34" s="195"/>
      <c r="RFP34" s="195"/>
      <c r="RFQ34" s="195"/>
      <c r="RFR34" s="195"/>
      <c r="RFS34" s="195"/>
      <c r="RFT34" s="195"/>
      <c r="RFU34" s="195"/>
      <c r="RFV34" s="195"/>
      <c r="RFW34" s="195"/>
      <c r="RFX34" s="195"/>
      <c r="RFY34" s="195"/>
      <c r="RFZ34" s="195"/>
      <c r="RGA34" s="315"/>
      <c r="RGB34" s="195"/>
      <c r="RGC34" s="195"/>
      <c r="RGD34" s="195"/>
      <c r="RGE34" s="195"/>
      <c r="RGF34" s="195"/>
      <c r="RGG34" s="195"/>
      <c r="RGH34" s="195"/>
      <c r="RGI34" s="195"/>
      <c r="RGJ34" s="195"/>
      <c r="RGK34" s="195"/>
      <c r="RGL34" s="195"/>
      <c r="RGM34" s="195"/>
      <c r="RGN34" s="195"/>
      <c r="RGO34" s="315"/>
      <c r="RGP34" s="195"/>
      <c r="RGQ34" s="195"/>
      <c r="RGR34" s="195"/>
      <c r="RGS34" s="195"/>
      <c r="RGT34" s="195"/>
      <c r="RGU34" s="195"/>
      <c r="RGV34" s="195"/>
      <c r="RGW34" s="195"/>
      <c r="RGX34" s="195"/>
      <c r="RGY34" s="195"/>
      <c r="RGZ34" s="195"/>
      <c r="RHA34" s="195"/>
      <c r="RHB34" s="195"/>
      <c r="RHC34" s="315"/>
      <c r="RHD34" s="195"/>
      <c r="RHE34" s="195"/>
      <c r="RHF34" s="195"/>
      <c r="RHG34" s="195"/>
      <c r="RHH34" s="195"/>
      <c r="RHI34" s="195"/>
      <c r="RHJ34" s="195"/>
      <c r="RHK34" s="195"/>
      <c r="RHL34" s="195"/>
      <c r="RHM34" s="195"/>
      <c r="RHN34" s="195"/>
      <c r="RHO34" s="195"/>
      <c r="RHP34" s="195"/>
      <c r="RHQ34" s="315"/>
      <c r="RHR34" s="195"/>
      <c r="RHS34" s="195"/>
      <c r="RHT34" s="195"/>
      <c r="RHU34" s="195"/>
      <c r="RHV34" s="195"/>
      <c r="RHW34" s="195"/>
      <c r="RHX34" s="195"/>
      <c r="RHY34" s="195"/>
      <c r="RHZ34" s="195"/>
      <c r="RIA34" s="195"/>
      <c r="RIB34" s="195"/>
      <c r="RIC34" s="195"/>
      <c r="RID34" s="195"/>
      <c r="RIE34" s="315"/>
      <c r="RIF34" s="195"/>
      <c r="RIG34" s="195"/>
      <c r="RIH34" s="195"/>
      <c r="RII34" s="195"/>
      <c r="RIJ34" s="195"/>
      <c r="RIK34" s="195"/>
      <c r="RIL34" s="195"/>
      <c r="RIM34" s="195"/>
      <c r="RIN34" s="195"/>
      <c r="RIO34" s="195"/>
      <c r="RIP34" s="195"/>
      <c r="RIQ34" s="195"/>
      <c r="RIR34" s="195"/>
      <c r="RIS34" s="315"/>
      <c r="RIT34" s="195"/>
      <c r="RIU34" s="195"/>
      <c r="RIV34" s="195"/>
      <c r="RIW34" s="195"/>
      <c r="RIX34" s="195"/>
      <c r="RIY34" s="195"/>
      <c r="RIZ34" s="195"/>
      <c r="RJA34" s="195"/>
      <c r="RJB34" s="195"/>
      <c r="RJC34" s="195"/>
      <c r="RJD34" s="195"/>
      <c r="RJE34" s="195"/>
      <c r="RJF34" s="195"/>
      <c r="RJG34" s="315"/>
      <c r="RJH34" s="195"/>
      <c r="RJI34" s="195"/>
      <c r="RJJ34" s="195"/>
      <c r="RJK34" s="195"/>
      <c r="RJL34" s="195"/>
      <c r="RJM34" s="195"/>
      <c r="RJN34" s="195"/>
      <c r="RJO34" s="195"/>
      <c r="RJP34" s="195"/>
      <c r="RJQ34" s="195"/>
      <c r="RJR34" s="195"/>
      <c r="RJS34" s="195"/>
      <c r="RJT34" s="195"/>
      <c r="RJU34" s="315"/>
      <c r="RJV34" s="195"/>
      <c r="RJW34" s="195"/>
      <c r="RJX34" s="195"/>
      <c r="RJY34" s="195"/>
      <c r="RJZ34" s="195"/>
      <c r="RKA34" s="195"/>
      <c r="RKB34" s="195"/>
      <c r="RKC34" s="195"/>
      <c r="RKD34" s="195"/>
      <c r="RKE34" s="195"/>
      <c r="RKF34" s="195"/>
      <c r="RKG34" s="195"/>
      <c r="RKH34" s="195"/>
      <c r="RKI34" s="315"/>
      <c r="RKJ34" s="195"/>
      <c r="RKK34" s="195"/>
      <c r="RKL34" s="195"/>
      <c r="RKM34" s="195"/>
      <c r="RKN34" s="195"/>
      <c r="RKO34" s="195"/>
      <c r="RKP34" s="195"/>
      <c r="RKQ34" s="195"/>
      <c r="RKR34" s="195"/>
      <c r="RKS34" s="195"/>
      <c r="RKT34" s="195"/>
      <c r="RKU34" s="195"/>
      <c r="RKV34" s="195"/>
      <c r="RKW34" s="315"/>
      <c r="RKX34" s="195"/>
      <c r="RKY34" s="195"/>
      <c r="RKZ34" s="195"/>
      <c r="RLA34" s="195"/>
      <c r="RLB34" s="195"/>
      <c r="RLC34" s="195"/>
      <c r="RLD34" s="195"/>
      <c r="RLE34" s="195"/>
      <c r="RLF34" s="195"/>
      <c r="RLG34" s="195"/>
      <c r="RLH34" s="195"/>
      <c r="RLI34" s="195"/>
      <c r="RLJ34" s="195"/>
      <c r="RLK34" s="315"/>
      <c r="RLL34" s="195"/>
      <c r="RLM34" s="195"/>
      <c r="RLN34" s="195"/>
      <c r="RLO34" s="195"/>
      <c r="RLP34" s="195"/>
      <c r="RLQ34" s="195"/>
      <c r="RLR34" s="195"/>
      <c r="RLS34" s="195"/>
      <c r="RLT34" s="195"/>
      <c r="RLU34" s="195"/>
      <c r="RLV34" s="195"/>
      <c r="RLW34" s="195"/>
      <c r="RLX34" s="195"/>
      <c r="RLY34" s="315"/>
      <c r="RLZ34" s="195"/>
      <c r="RMA34" s="195"/>
      <c r="RMB34" s="195"/>
      <c r="RMC34" s="195"/>
      <c r="RMD34" s="195"/>
      <c r="RME34" s="195"/>
      <c r="RMF34" s="195"/>
      <c r="RMG34" s="195"/>
      <c r="RMH34" s="195"/>
      <c r="RMI34" s="195"/>
      <c r="RMJ34" s="195"/>
      <c r="RMK34" s="195"/>
      <c r="RML34" s="195"/>
      <c r="RMM34" s="315"/>
      <c r="RMN34" s="195"/>
      <c r="RMO34" s="195"/>
      <c r="RMP34" s="195"/>
      <c r="RMQ34" s="195"/>
      <c r="RMR34" s="195"/>
      <c r="RMS34" s="195"/>
      <c r="RMT34" s="195"/>
      <c r="RMU34" s="195"/>
      <c r="RMV34" s="195"/>
      <c r="RMW34" s="195"/>
      <c r="RMX34" s="195"/>
      <c r="RMY34" s="195"/>
      <c r="RMZ34" s="195"/>
      <c r="RNA34" s="315"/>
      <c r="RNB34" s="195"/>
      <c r="RNC34" s="195"/>
      <c r="RND34" s="195"/>
      <c r="RNE34" s="195"/>
      <c r="RNF34" s="195"/>
      <c r="RNG34" s="195"/>
      <c r="RNH34" s="195"/>
      <c r="RNI34" s="195"/>
      <c r="RNJ34" s="195"/>
      <c r="RNK34" s="195"/>
      <c r="RNL34" s="195"/>
      <c r="RNM34" s="195"/>
      <c r="RNN34" s="195"/>
      <c r="RNO34" s="315"/>
      <c r="RNP34" s="195"/>
      <c r="RNQ34" s="195"/>
      <c r="RNR34" s="195"/>
      <c r="RNS34" s="195"/>
      <c r="RNT34" s="195"/>
      <c r="RNU34" s="195"/>
      <c r="RNV34" s="195"/>
      <c r="RNW34" s="195"/>
      <c r="RNX34" s="195"/>
      <c r="RNY34" s="195"/>
      <c r="RNZ34" s="195"/>
      <c r="ROA34" s="195"/>
      <c r="ROB34" s="195"/>
      <c r="ROC34" s="315"/>
      <c r="ROD34" s="195"/>
      <c r="ROE34" s="195"/>
      <c r="ROF34" s="195"/>
      <c r="ROG34" s="195"/>
      <c r="ROH34" s="195"/>
      <c r="ROI34" s="195"/>
      <c r="ROJ34" s="195"/>
      <c r="ROK34" s="195"/>
      <c r="ROL34" s="195"/>
      <c r="ROM34" s="195"/>
      <c r="RON34" s="195"/>
      <c r="ROO34" s="195"/>
      <c r="ROP34" s="195"/>
      <c r="ROQ34" s="315"/>
      <c r="ROR34" s="195"/>
      <c r="ROS34" s="195"/>
      <c r="ROT34" s="195"/>
      <c r="ROU34" s="195"/>
      <c r="ROV34" s="195"/>
      <c r="ROW34" s="195"/>
      <c r="ROX34" s="195"/>
      <c r="ROY34" s="195"/>
      <c r="ROZ34" s="195"/>
      <c r="RPA34" s="195"/>
      <c r="RPB34" s="195"/>
      <c r="RPC34" s="195"/>
      <c r="RPD34" s="195"/>
      <c r="RPE34" s="315"/>
      <c r="RPF34" s="195"/>
      <c r="RPG34" s="195"/>
      <c r="RPH34" s="195"/>
      <c r="RPI34" s="195"/>
      <c r="RPJ34" s="195"/>
      <c r="RPK34" s="195"/>
      <c r="RPL34" s="195"/>
      <c r="RPM34" s="195"/>
      <c r="RPN34" s="195"/>
      <c r="RPO34" s="195"/>
      <c r="RPP34" s="195"/>
      <c r="RPQ34" s="195"/>
      <c r="RPR34" s="195"/>
      <c r="RPS34" s="315"/>
      <c r="RPT34" s="195"/>
      <c r="RPU34" s="195"/>
      <c r="RPV34" s="195"/>
      <c r="RPW34" s="195"/>
      <c r="RPX34" s="195"/>
      <c r="RPY34" s="195"/>
      <c r="RPZ34" s="195"/>
      <c r="RQA34" s="195"/>
      <c r="RQB34" s="195"/>
      <c r="RQC34" s="195"/>
      <c r="RQD34" s="195"/>
      <c r="RQE34" s="195"/>
      <c r="RQF34" s="195"/>
      <c r="RQG34" s="315"/>
      <c r="RQH34" s="195"/>
      <c r="RQI34" s="195"/>
      <c r="RQJ34" s="195"/>
      <c r="RQK34" s="195"/>
      <c r="RQL34" s="195"/>
      <c r="RQM34" s="195"/>
      <c r="RQN34" s="195"/>
      <c r="RQO34" s="195"/>
      <c r="RQP34" s="195"/>
      <c r="RQQ34" s="195"/>
      <c r="RQR34" s="195"/>
      <c r="RQS34" s="195"/>
      <c r="RQT34" s="195"/>
      <c r="RQU34" s="315"/>
      <c r="RQV34" s="195"/>
      <c r="RQW34" s="195"/>
      <c r="RQX34" s="195"/>
      <c r="RQY34" s="195"/>
      <c r="RQZ34" s="195"/>
      <c r="RRA34" s="195"/>
      <c r="RRB34" s="195"/>
      <c r="RRC34" s="195"/>
      <c r="RRD34" s="195"/>
      <c r="RRE34" s="195"/>
      <c r="RRF34" s="195"/>
      <c r="RRG34" s="195"/>
      <c r="RRH34" s="195"/>
      <c r="RRI34" s="315"/>
      <c r="RRJ34" s="195"/>
      <c r="RRK34" s="195"/>
      <c r="RRL34" s="195"/>
      <c r="RRM34" s="195"/>
      <c r="RRN34" s="195"/>
      <c r="RRO34" s="195"/>
      <c r="RRP34" s="195"/>
      <c r="RRQ34" s="195"/>
      <c r="RRR34" s="195"/>
      <c r="RRS34" s="195"/>
      <c r="RRT34" s="195"/>
      <c r="RRU34" s="195"/>
      <c r="RRV34" s="195"/>
      <c r="RRW34" s="315"/>
      <c r="RRX34" s="195"/>
      <c r="RRY34" s="195"/>
      <c r="RRZ34" s="195"/>
      <c r="RSA34" s="195"/>
      <c r="RSB34" s="195"/>
      <c r="RSC34" s="195"/>
      <c r="RSD34" s="195"/>
      <c r="RSE34" s="195"/>
      <c r="RSF34" s="195"/>
      <c r="RSG34" s="195"/>
      <c r="RSH34" s="195"/>
      <c r="RSI34" s="195"/>
      <c r="RSJ34" s="195"/>
      <c r="RSK34" s="315"/>
      <c r="RSL34" s="195"/>
      <c r="RSM34" s="195"/>
      <c r="RSN34" s="195"/>
      <c r="RSO34" s="195"/>
      <c r="RSP34" s="195"/>
      <c r="RSQ34" s="195"/>
      <c r="RSR34" s="195"/>
      <c r="RSS34" s="195"/>
      <c r="RST34" s="195"/>
      <c r="RSU34" s="195"/>
      <c r="RSV34" s="195"/>
      <c r="RSW34" s="195"/>
      <c r="RSX34" s="195"/>
      <c r="RSY34" s="315"/>
      <c r="RSZ34" s="195"/>
      <c r="RTA34" s="195"/>
      <c r="RTB34" s="195"/>
      <c r="RTC34" s="195"/>
      <c r="RTD34" s="195"/>
      <c r="RTE34" s="195"/>
      <c r="RTF34" s="195"/>
      <c r="RTG34" s="195"/>
      <c r="RTH34" s="195"/>
      <c r="RTI34" s="195"/>
      <c r="RTJ34" s="195"/>
      <c r="RTK34" s="195"/>
      <c r="RTL34" s="195"/>
      <c r="RTM34" s="315"/>
      <c r="RTN34" s="195"/>
      <c r="RTO34" s="195"/>
      <c r="RTP34" s="195"/>
      <c r="RTQ34" s="195"/>
      <c r="RTR34" s="195"/>
      <c r="RTS34" s="195"/>
      <c r="RTT34" s="195"/>
      <c r="RTU34" s="195"/>
      <c r="RTV34" s="195"/>
      <c r="RTW34" s="195"/>
      <c r="RTX34" s="195"/>
      <c r="RTY34" s="195"/>
      <c r="RTZ34" s="195"/>
      <c r="RUA34" s="315"/>
      <c r="RUB34" s="195"/>
      <c r="RUC34" s="195"/>
      <c r="RUD34" s="195"/>
      <c r="RUE34" s="195"/>
      <c r="RUF34" s="195"/>
      <c r="RUG34" s="195"/>
      <c r="RUH34" s="195"/>
      <c r="RUI34" s="195"/>
      <c r="RUJ34" s="195"/>
      <c r="RUK34" s="195"/>
      <c r="RUL34" s="195"/>
      <c r="RUM34" s="195"/>
      <c r="RUN34" s="195"/>
      <c r="RUO34" s="315"/>
      <c r="RUP34" s="195"/>
      <c r="RUQ34" s="195"/>
      <c r="RUR34" s="195"/>
      <c r="RUS34" s="195"/>
      <c r="RUT34" s="195"/>
      <c r="RUU34" s="195"/>
      <c r="RUV34" s="195"/>
      <c r="RUW34" s="195"/>
      <c r="RUX34" s="195"/>
      <c r="RUY34" s="195"/>
      <c r="RUZ34" s="195"/>
      <c r="RVA34" s="195"/>
      <c r="RVB34" s="195"/>
      <c r="RVC34" s="315"/>
      <c r="RVD34" s="195"/>
      <c r="RVE34" s="195"/>
      <c r="RVF34" s="195"/>
      <c r="RVG34" s="195"/>
      <c r="RVH34" s="195"/>
      <c r="RVI34" s="195"/>
      <c r="RVJ34" s="195"/>
      <c r="RVK34" s="195"/>
      <c r="RVL34" s="195"/>
      <c r="RVM34" s="195"/>
      <c r="RVN34" s="195"/>
      <c r="RVO34" s="195"/>
      <c r="RVP34" s="195"/>
      <c r="RVQ34" s="315"/>
      <c r="RVR34" s="195"/>
      <c r="RVS34" s="195"/>
      <c r="RVT34" s="195"/>
      <c r="RVU34" s="195"/>
      <c r="RVV34" s="195"/>
      <c r="RVW34" s="195"/>
      <c r="RVX34" s="195"/>
      <c r="RVY34" s="195"/>
      <c r="RVZ34" s="195"/>
      <c r="RWA34" s="195"/>
      <c r="RWB34" s="195"/>
      <c r="RWC34" s="195"/>
      <c r="RWD34" s="195"/>
      <c r="RWE34" s="315"/>
      <c r="RWF34" s="195"/>
      <c r="RWG34" s="195"/>
      <c r="RWH34" s="195"/>
      <c r="RWI34" s="195"/>
      <c r="RWJ34" s="195"/>
      <c r="RWK34" s="195"/>
      <c r="RWL34" s="195"/>
      <c r="RWM34" s="195"/>
      <c r="RWN34" s="195"/>
      <c r="RWO34" s="195"/>
      <c r="RWP34" s="195"/>
      <c r="RWQ34" s="195"/>
      <c r="RWR34" s="195"/>
      <c r="RWS34" s="315"/>
      <c r="RWT34" s="195"/>
      <c r="RWU34" s="195"/>
      <c r="RWV34" s="195"/>
      <c r="RWW34" s="195"/>
      <c r="RWX34" s="195"/>
      <c r="RWY34" s="195"/>
      <c r="RWZ34" s="195"/>
      <c r="RXA34" s="195"/>
      <c r="RXB34" s="195"/>
      <c r="RXC34" s="195"/>
      <c r="RXD34" s="195"/>
      <c r="RXE34" s="195"/>
      <c r="RXF34" s="195"/>
      <c r="RXG34" s="315"/>
      <c r="RXH34" s="195"/>
      <c r="RXI34" s="195"/>
      <c r="RXJ34" s="195"/>
      <c r="RXK34" s="195"/>
      <c r="RXL34" s="195"/>
      <c r="RXM34" s="195"/>
      <c r="RXN34" s="195"/>
      <c r="RXO34" s="195"/>
      <c r="RXP34" s="195"/>
      <c r="RXQ34" s="195"/>
      <c r="RXR34" s="195"/>
      <c r="RXS34" s="195"/>
      <c r="RXT34" s="195"/>
      <c r="RXU34" s="315"/>
      <c r="RXV34" s="195"/>
      <c r="RXW34" s="195"/>
      <c r="RXX34" s="195"/>
      <c r="RXY34" s="195"/>
      <c r="RXZ34" s="195"/>
      <c r="RYA34" s="195"/>
      <c r="RYB34" s="195"/>
      <c r="RYC34" s="195"/>
      <c r="RYD34" s="195"/>
      <c r="RYE34" s="195"/>
      <c r="RYF34" s="195"/>
      <c r="RYG34" s="195"/>
      <c r="RYH34" s="195"/>
      <c r="RYI34" s="315"/>
      <c r="RYJ34" s="195"/>
      <c r="RYK34" s="195"/>
      <c r="RYL34" s="195"/>
      <c r="RYM34" s="195"/>
      <c r="RYN34" s="195"/>
      <c r="RYO34" s="195"/>
      <c r="RYP34" s="195"/>
      <c r="RYQ34" s="195"/>
      <c r="RYR34" s="195"/>
      <c r="RYS34" s="195"/>
      <c r="RYT34" s="195"/>
      <c r="RYU34" s="195"/>
      <c r="RYV34" s="195"/>
      <c r="RYW34" s="315"/>
      <c r="RYX34" s="195"/>
      <c r="RYY34" s="195"/>
      <c r="RYZ34" s="195"/>
      <c r="RZA34" s="195"/>
      <c r="RZB34" s="195"/>
      <c r="RZC34" s="195"/>
      <c r="RZD34" s="195"/>
      <c r="RZE34" s="195"/>
      <c r="RZF34" s="195"/>
      <c r="RZG34" s="195"/>
      <c r="RZH34" s="195"/>
      <c r="RZI34" s="195"/>
      <c r="RZJ34" s="195"/>
      <c r="RZK34" s="315"/>
      <c r="RZL34" s="195"/>
      <c r="RZM34" s="195"/>
      <c r="RZN34" s="195"/>
      <c r="RZO34" s="195"/>
      <c r="RZP34" s="195"/>
      <c r="RZQ34" s="195"/>
      <c r="RZR34" s="195"/>
      <c r="RZS34" s="195"/>
      <c r="RZT34" s="195"/>
      <c r="RZU34" s="195"/>
      <c r="RZV34" s="195"/>
      <c r="RZW34" s="195"/>
      <c r="RZX34" s="195"/>
      <c r="RZY34" s="315"/>
      <c r="RZZ34" s="195"/>
      <c r="SAA34" s="195"/>
      <c r="SAB34" s="195"/>
      <c r="SAC34" s="195"/>
      <c r="SAD34" s="195"/>
      <c r="SAE34" s="195"/>
      <c r="SAF34" s="195"/>
      <c r="SAG34" s="195"/>
      <c r="SAH34" s="195"/>
      <c r="SAI34" s="195"/>
      <c r="SAJ34" s="195"/>
      <c r="SAK34" s="195"/>
      <c r="SAL34" s="195"/>
      <c r="SAM34" s="315"/>
      <c r="SAN34" s="195"/>
      <c r="SAO34" s="195"/>
      <c r="SAP34" s="195"/>
      <c r="SAQ34" s="195"/>
      <c r="SAR34" s="195"/>
      <c r="SAS34" s="195"/>
      <c r="SAT34" s="195"/>
      <c r="SAU34" s="195"/>
      <c r="SAV34" s="195"/>
      <c r="SAW34" s="195"/>
      <c r="SAX34" s="195"/>
      <c r="SAY34" s="195"/>
      <c r="SAZ34" s="195"/>
      <c r="SBA34" s="315"/>
      <c r="SBB34" s="195"/>
      <c r="SBC34" s="195"/>
      <c r="SBD34" s="195"/>
      <c r="SBE34" s="195"/>
      <c r="SBF34" s="195"/>
      <c r="SBG34" s="195"/>
      <c r="SBH34" s="195"/>
      <c r="SBI34" s="195"/>
      <c r="SBJ34" s="195"/>
      <c r="SBK34" s="195"/>
      <c r="SBL34" s="195"/>
      <c r="SBM34" s="195"/>
      <c r="SBN34" s="195"/>
      <c r="SBO34" s="315"/>
      <c r="SBP34" s="195"/>
      <c r="SBQ34" s="195"/>
      <c r="SBR34" s="195"/>
      <c r="SBS34" s="195"/>
      <c r="SBT34" s="195"/>
      <c r="SBU34" s="195"/>
      <c r="SBV34" s="195"/>
      <c r="SBW34" s="195"/>
      <c r="SBX34" s="195"/>
      <c r="SBY34" s="195"/>
      <c r="SBZ34" s="195"/>
      <c r="SCA34" s="195"/>
      <c r="SCB34" s="195"/>
      <c r="SCC34" s="315"/>
      <c r="SCD34" s="195"/>
      <c r="SCE34" s="195"/>
      <c r="SCF34" s="195"/>
      <c r="SCG34" s="195"/>
      <c r="SCH34" s="195"/>
      <c r="SCI34" s="195"/>
      <c r="SCJ34" s="195"/>
      <c r="SCK34" s="195"/>
      <c r="SCL34" s="195"/>
      <c r="SCM34" s="195"/>
      <c r="SCN34" s="195"/>
      <c r="SCO34" s="195"/>
      <c r="SCP34" s="195"/>
      <c r="SCQ34" s="315"/>
      <c r="SCR34" s="195"/>
      <c r="SCS34" s="195"/>
      <c r="SCT34" s="195"/>
      <c r="SCU34" s="195"/>
      <c r="SCV34" s="195"/>
      <c r="SCW34" s="195"/>
      <c r="SCX34" s="195"/>
      <c r="SCY34" s="195"/>
      <c r="SCZ34" s="195"/>
      <c r="SDA34" s="195"/>
      <c r="SDB34" s="195"/>
      <c r="SDC34" s="195"/>
      <c r="SDD34" s="195"/>
      <c r="SDE34" s="315"/>
      <c r="SDF34" s="195"/>
      <c r="SDG34" s="195"/>
      <c r="SDH34" s="195"/>
      <c r="SDI34" s="195"/>
      <c r="SDJ34" s="195"/>
      <c r="SDK34" s="195"/>
      <c r="SDL34" s="195"/>
      <c r="SDM34" s="195"/>
      <c r="SDN34" s="195"/>
      <c r="SDO34" s="195"/>
      <c r="SDP34" s="195"/>
      <c r="SDQ34" s="195"/>
      <c r="SDR34" s="195"/>
      <c r="SDS34" s="315"/>
      <c r="SDT34" s="195"/>
      <c r="SDU34" s="195"/>
      <c r="SDV34" s="195"/>
      <c r="SDW34" s="195"/>
      <c r="SDX34" s="195"/>
      <c r="SDY34" s="195"/>
      <c r="SDZ34" s="195"/>
      <c r="SEA34" s="195"/>
      <c r="SEB34" s="195"/>
      <c r="SEC34" s="195"/>
      <c r="SED34" s="195"/>
      <c r="SEE34" s="195"/>
      <c r="SEF34" s="195"/>
      <c r="SEG34" s="315"/>
      <c r="SEH34" s="195"/>
      <c r="SEI34" s="195"/>
      <c r="SEJ34" s="195"/>
      <c r="SEK34" s="195"/>
      <c r="SEL34" s="195"/>
      <c r="SEM34" s="195"/>
      <c r="SEN34" s="195"/>
      <c r="SEO34" s="195"/>
      <c r="SEP34" s="195"/>
      <c r="SEQ34" s="195"/>
      <c r="SER34" s="195"/>
      <c r="SES34" s="195"/>
      <c r="SET34" s="195"/>
      <c r="SEU34" s="315"/>
      <c r="SEV34" s="195"/>
      <c r="SEW34" s="195"/>
      <c r="SEX34" s="195"/>
      <c r="SEY34" s="195"/>
      <c r="SEZ34" s="195"/>
      <c r="SFA34" s="195"/>
      <c r="SFB34" s="195"/>
      <c r="SFC34" s="195"/>
      <c r="SFD34" s="195"/>
      <c r="SFE34" s="195"/>
      <c r="SFF34" s="195"/>
      <c r="SFG34" s="195"/>
      <c r="SFH34" s="195"/>
      <c r="SFI34" s="315"/>
      <c r="SFJ34" s="195"/>
      <c r="SFK34" s="195"/>
      <c r="SFL34" s="195"/>
      <c r="SFM34" s="195"/>
      <c r="SFN34" s="195"/>
      <c r="SFO34" s="195"/>
      <c r="SFP34" s="195"/>
      <c r="SFQ34" s="195"/>
      <c r="SFR34" s="195"/>
      <c r="SFS34" s="195"/>
      <c r="SFT34" s="195"/>
      <c r="SFU34" s="195"/>
      <c r="SFV34" s="195"/>
      <c r="SFW34" s="315"/>
      <c r="SFX34" s="195"/>
      <c r="SFY34" s="195"/>
      <c r="SFZ34" s="195"/>
      <c r="SGA34" s="195"/>
      <c r="SGB34" s="195"/>
      <c r="SGC34" s="195"/>
      <c r="SGD34" s="195"/>
      <c r="SGE34" s="195"/>
      <c r="SGF34" s="195"/>
      <c r="SGG34" s="195"/>
      <c r="SGH34" s="195"/>
      <c r="SGI34" s="195"/>
      <c r="SGJ34" s="195"/>
      <c r="SGK34" s="315"/>
      <c r="SGL34" s="195"/>
      <c r="SGM34" s="195"/>
      <c r="SGN34" s="195"/>
      <c r="SGO34" s="195"/>
      <c r="SGP34" s="195"/>
      <c r="SGQ34" s="195"/>
      <c r="SGR34" s="195"/>
      <c r="SGS34" s="195"/>
      <c r="SGT34" s="195"/>
      <c r="SGU34" s="195"/>
      <c r="SGV34" s="195"/>
      <c r="SGW34" s="195"/>
      <c r="SGX34" s="195"/>
      <c r="SGY34" s="315"/>
      <c r="SGZ34" s="195"/>
      <c r="SHA34" s="195"/>
      <c r="SHB34" s="195"/>
      <c r="SHC34" s="195"/>
      <c r="SHD34" s="195"/>
      <c r="SHE34" s="195"/>
      <c r="SHF34" s="195"/>
      <c r="SHG34" s="195"/>
      <c r="SHH34" s="195"/>
      <c r="SHI34" s="195"/>
      <c r="SHJ34" s="195"/>
      <c r="SHK34" s="195"/>
      <c r="SHL34" s="195"/>
      <c r="SHM34" s="315"/>
      <c r="SHN34" s="195"/>
      <c r="SHO34" s="195"/>
      <c r="SHP34" s="195"/>
      <c r="SHQ34" s="195"/>
      <c r="SHR34" s="195"/>
      <c r="SHS34" s="195"/>
      <c r="SHT34" s="195"/>
      <c r="SHU34" s="195"/>
      <c r="SHV34" s="195"/>
      <c r="SHW34" s="195"/>
      <c r="SHX34" s="195"/>
      <c r="SHY34" s="195"/>
      <c r="SHZ34" s="195"/>
      <c r="SIA34" s="315"/>
      <c r="SIB34" s="195"/>
      <c r="SIC34" s="195"/>
      <c r="SID34" s="195"/>
      <c r="SIE34" s="195"/>
      <c r="SIF34" s="195"/>
      <c r="SIG34" s="195"/>
      <c r="SIH34" s="195"/>
      <c r="SII34" s="195"/>
      <c r="SIJ34" s="195"/>
      <c r="SIK34" s="195"/>
      <c r="SIL34" s="195"/>
      <c r="SIM34" s="195"/>
      <c r="SIN34" s="195"/>
      <c r="SIO34" s="315"/>
      <c r="SIP34" s="195"/>
      <c r="SIQ34" s="195"/>
      <c r="SIR34" s="195"/>
      <c r="SIS34" s="195"/>
      <c r="SIT34" s="195"/>
      <c r="SIU34" s="195"/>
      <c r="SIV34" s="195"/>
      <c r="SIW34" s="195"/>
      <c r="SIX34" s="195"/>
      <c r="SIY34" s="195"/>
      <c r="SIZ34" s="195"/>
      <c r="SJA34" s="195"/>
      <c r="SJB34" s="195"/>
      <c r="SJC34" s="315"/>
      <c r="SJD34" s="195"/>
      <c r="SJE34" s="195"/>
      <c r="SJF34" s="195"/>
      <c r="SJG34" s="195"/>
      <c r="SJH34" s="195"/>
      <c r="SJI34" s="195"/>
      <c r="SJJ34" s="195"/>
      <c r="SJK34" s="195"/>
      <c r="SJL34" s="195"/>
      <c r="SJM34" s="195"/>
      <c r="SJN34" s="195"/>
      <c r="SJO34" s="195"/>
      <c r="SJP34" s="195"/>
      <c r="SJQ34" s="315"/>
      <c r="SJR34" s="195"/>
      <c r="SJS34" s="195"/>
      <c r="SJT34" s="195"/>
      <c r="SJU34" s="195"/>
      <c r="SJV34" s="195"/>
      <c r="SJW34" s="195"/>
      <c r="SJX34" s="195"/>
      <c r="SJY34" s="195"/>
      <c r="SJZ34" s="195"/>
      <c r="SKA34" s="195"/>
      <c r="SKB34" s="195"/>
      <c r="SKC34" s="195"/>
      <c r="SKD34" s="195"/>
      <c r="SKE34" s="315"/>
      <c r="SKF34" s="195"/>
      <c r="SKG34" s="195"/>
      <c r="SKH34" s="195"/>
      <c r="SKI34" s="195"/>
      <c r="SKJ34" s="195"/>
      <c r="SKK34" s="195"/>
      <c r="SKL34" s="195"/>
      <c r="SKM34" s="195"/>
      <c r="SKN34" s="195"/>
      <c r="SKO34" s="195"/>
      <c r="SKP34" s="195"/>
      <c r="SKQ34" s="195"/>
      <c r="SKR34" s="195"/>
      <c r="SKS34" s="315"/>
      <c r="SKT34" s="195"/>
      <c r="SKU34" s="195"/>
      <c r="SKV34" s="195"/>
      <c r="SKW34" s="195"/>
      <c r="SKX34" s="195"/>
      <c r="SKY34" s="195"/>
      <c r="SKZ34" s="195"/>
      <c r="SLA34" s="195"/>
      <c r="SLB34" s="195"/>
      <c r="SLC34" s="195"/>
      <c r="SLD34" s="195"/>
      <c r="SLE34" s="195"/>
      <c r="SLF34" s="195"/>
      <c r="SLG34" s="315"/>
      <c r="SLH34" s="195"/>
      <c r="SLI34" s="195"/>
      <c r="SLJ34" s="195"/>
      <c r="SLK34" s="195"/>
      <c r="SLL34" s="195"/>
      <c r="SLM34" s="195"/>
      <c r="SLN34" s="195"/>
      <c r="SLO34" s="195"/>
      <c r="SLP34" s="195"/>
      <c r="SLQ34" s="195"/>
      <c r="SLR34" s="195"/>
      <c r="SLS34" s="195"/>
      <c r="SLT34" s="195"/>
      <c r="SLU34" s="315"/>
      <c r="SLV34" s="195"/>
      <c r="SLW34" s="195"/>
      <c r="SLX34" s="195"/>
      <c r="SLY34" s="195"/>
      <c r="SLZ34" s="195"/>
      <c r="SMA34" s="195"/>
      <c r="SMB34" s="195"/>
      <c r="SMC34" s="195"/>
      <c r="SMD34" s="195"/>
      <c r="SME34" s="195"/>
      <c r="SMF34" s="195"/>
      <c r="SMG34" s="195"/>
      <c r="SMH34" s="195"/>
      <c r="SMI34" s="315"/>
      <c r="SMJ34" s="195"/>
      <c r="SMK34" s="195"/>
      <c r="SML34" s="195"/>
      <c r="SMM34" s="195"/>
      <c r="SMN34" s="195"/>
      <c r="SMO34" s="195"/>
      <c r="SMP34" s="195"/>
      <c r="SMQ34" s="195"/>
      <c r="SMR34" s="195"/>
      <c r="SMS34" s="195"/>
      <c r="SMT34" s="195"/>
      <c r="SMU34" s="195"/>
      <c r="SMV34" s="195"/>
      <c r="SMW34" s="315"/>
      <c r="SMX34" s="195"/>
      <c r="SMY34" s="195"/>
      <c r="SMZ34" s="195"/>
      <c r="SNA34" s="195"/>
      <c r="SNB34" s="195"/>
      <c r="SNC34" s="195"/>
      <c r="SND34" s="195"/>
      <c r="SNE34" s="195"/>
      <c r="SNF34" s="195"/>
      <c r="SNG34" s="195"/>
      <c r="SNH34" s="195"/>
      <c r="SNI34" s="195"/>
      <c r="SNJ34" s="195"/>
      <c r="SNK34" s="315"/>
      <c r="SNL34" s="195"/>
      <c r="SNM34" s="195"/>
      <c r="SNN34" s="195"/>
      <c r="SNO34" s="195"/>
      <c r="SNP34" s="195"/>
      <c r="SNQ34" s="195"/>
      <c r="SNR34" s="195"/>
      <c r="SNS34" s="195"/>
      <c r="SNT34" s="195"/>
      <c r="SNU34" s="195"/>
      <c r="SNV34" s="195"/>
      <c r="SNW34" s="195"/>
      <c r="SNX34" s="195"/>
      <c r="SNY34" s="315"/>
      <c r="SNZ34" s="195"/>
      <c r="SOA34" s="195"/>
      <c r="SOB34" s="195"/>
      <c r="SOC34" s="195"/>
      <c r="SOD34" s="195"/>
      <c r="SOE34" s="195"/>
      <c r="SOF34" s="195"/>
      <c r="SOG34" s="195"/>
      <c r="SOH34" s="195"/>
      <c r="SOI34" s="195"/>
      <c r="SOJ34" s="195"/>
      <c r="SOK34" s="195"/>
      <c r="SOL34" s="195"/>
      <c r="SOM34" s="315"/>
      <c r="SON34" s="195"/>
      <c r="SOO34" s="195"/>
      <c r="SOP34" s="195"/>
      <c r="SOQ34" s="195"/>
      <c r="SOR34" s="195"/>
      <c r="SOS34" s="195"/>
      <c r="SOT34" s="195"/>
      <c r="SOU34" s="195"/>
      <c r="SOV34" s="195"/>
      <c r="SOW34" s="195"/>
      <c r="SOX34" s="195"/>
      <c r="SOY34" s="195"/>
      <c r="SOZ34" s="195"/>
      <c r="SPA34" s="315"/>
      <c r="SPB34" s="195"/>
      <c r="SPC34" s="195"/>
      <c r="SPD34" s="195"/>
      <c r="SPE34" s="195"/>
      <c r="SPF34" s="195"/>
      <c r="SPG34" s="195"/>
      <c r="SPH34" s="195"/>
      <c r="SPI34" s="195"/>
      <c r="SPJ34" s="195"/>
      <c r="SPK34" s="195"/>
      <c r="SPL34" s="195"/>
      <c r="SPM34" s="195"/>
      <c r="SPN34" s="195"/>
      <c r="SPO34" s="315"/>
      <c r="SPP34" s="195"/>
      <c r="SPQ34" s="195"/>
      <c r="SPR34" s="195"/>
      <c r="SPS34" s="195"/>
      <c r="SPT34" s="195"/>
      <c r="SPU34" s="195"/>
      <c r="SPV34" s="195"/>
      <c r="SPW34" s="195"/>
      <c r="SPX34" s="195"/>
      <c r="SPY34" s="195"/>
      <c r="SPZ34" s="195"/>
      <c r="SQA34" s="195"/>
      <c r="SQB34" s="195"/>
      <c r="SQC34" s="315"/>
      <c r="SQD34" s="195"/>
      <c r="SQE34" s="195"/>
      <c r="SQF34" s="195"/>
      <c r="SQG34" s="195"/>
      <c r="SQH34" s="195"/>
      <c r="SQI34" s="195"/>
      <c r="SQJ34" s="195"/>
      <c r="SQK34" s="195"/>
      <c r="SQL34" s="195"/>
      <c r="SQM34" s="195"/>
      <c r="SQN34" s="195"/>
      <c r="SQO34" s="195"/>
      <c r="SQP34" s="195"/>
      <c r="SQQ34" s="315"/>
      <c r="SQR34" s="195"/>
      <c r="SQS34" s="195"/>
      <c r="SQT34" s="195"/>
      <c r="SQU34" s="195"/>
      <c r="SQV34" s="195"/>
      <c r="SQW34" s="195"/>
      <c r="SQX34" s="195"/>
      <c r="SQY34" s="195"/>
      <c r="SQZ34" s="195"/>
      <c r="SRA34" s="195"/>
      <c r="SRB34" s="195"/>
      <c r="SRC34" s="195"/>
      <c r="SRD34" s="195"/>
      <c r="SRE34" s="315"/>
      <c r="SRF34" s="195"/>
      <c r="SRG34" s="195"/>
      <c r="SRH34" s="195"/>
      <c r="SRI34" s="195"/>
      <c r="SRJ34" s="195"/>
      <c r="SRK34" s="195"/>
      <c r="SRL34" s="195"/>
      <c r="SRM34" s="195"/>
      <c r="SRN34" s="195"/>
      <c r="SRO34" s="195"/>
      <c r="SRP34" s="195"/>
      <c r="SRQ34" s="195"/>
      <c r="SRR34" s="195"/>
      <c r="SRS34" s="315"/>
      <c r="SRT34" s="195"/>
      <c r="SRU34" s="195"/>
      <c r="SRV34" s="195"/>
      <c r="SRW34" s="195"/>
      <c r="SRX34" s="195"/>
      <c r="SRY34" s="195"/>
      <c r="SRZ34" s="195"/>
      <c r="SSA34" s="195"/>
      <c r="SSB34" s="195"/>
      <c r="SSC34" s="195"/>
      <c r="SSD34" s="195"/>
      <c r="SSE34" s="195"/>
      <c r="SSF34" s="195"/>
      <c r="SSG34" s="315"/>
      <c r="SSH34" s="195"/>
      <c r="SSI34" s="195"/>
      <c r="SSJ34" s="195"/>
      <c r="SSK34" s="195"/>
      <c r="SSL34" s="195"/>
      <c r="SSM34" s="195"/>
      <c r="SSN34" s="195"/>
      <c r="SSO34" s="195"/>
      <c r="SSP34" s="195"/>
      <c r="SSQ34" s="195"/>
      <c r="SSR34" s="195"/>
      <c r="SSS34" s="195"/>
      <c r="SST34" s="195"/>
      <c r="SSU34" s="315"/>
      <c r="SSV34" s="195"/>
      <c r="SSW34" s="195"/>
      <c r="SSX34" s="195"/>
      <c r="SSY34" s="195"/>
      <c r="SSZ34" s="195"/>
      <c r="STA34" s="195"/>
      <c r="STB34" s="195"/>
      <c r="STC34" s="195"/>
      <c r="STD34" s="195"/>
      <c r="STE34" s="195"/>
      <c r="STF34" s="195"/>
      <c r="STG34" s="195"/>
      <c r="STH34" s="195"/>
      <c r="STI34" s="315"/>
      <c r="STJ34" s="195"/>
      <c r="STK34" s="195"/>
      <c r="STL34" s="195"/>
      <c r="STM34" s="195"/>
      <c r="STN34" s="195"/>
      <c r="STO34" s="195"/>
      <c r="STP34" s="195"/>
      <c r="STQ34" s="195"/>
      <c r="STR34" s="195"/>
      <c r="STS34" s="195"/>
      <c r="STT34" s="195"/>
      <c r="STU34" s="195"/>
      <c r="STV34" s="195"/>
      <c r="STW34" s="315"/>
      <c r="STX34" s="195"/>
      <c r="STY34" s="195"/>
      <c r="STZ34" s="195"/>
      <c r="SUA34" s="195"/>
      <c r="SUB34" s="195"/>
      <c r="SUC34" s="195"/>
      <c r="SUD34" s="195"/>
      <c r="SUE34" s="195"/>
      <c r="SUF34" s="195"/>
      <c r="SUG34" s="195"/>
      <c r="SUH34" s="195"/>
      <c r="SUI34" s="195"/>
      <c r="SUJ34" s="195"/>
      <c r="SUK34" s="315"/>
      <c r="SUL34" s="195"/>
      <c r="SUM34" s="195"/>
      <c r="SUN34" s="195"/>
      <c r="SUO34" s="195"/>
      <c r="SUP34" s="195"/>
      <c r="SUQ34" s="195"/>
      <c r="SUR34" s="195"/>
      <c r="SUS34" s="195"/>
      <c r="SUT34" s="195"/>
      <c r="SUU34" s="195"/>
      <c r="SUV34" s="195"/>
      <c r="SUW34" s="195"/>
      <c r="SUX34" s="195"/>
      <c r="SUY34" s="315"/>
      <c r="SUZ34" s="195"/>
      <c r="SVA34" s="195"/>
      <c r="SVB34" s="195"/>
      <c r="SVC34" s="195"/>
      <c r="SVD34" s="195"/>
      <c r="SVE34" s="195"/>
      <c r="SVF34" s="195"/>
      <c r="SVG34" s="195"/>
      <c r="SVH34" s="195"/>
      <c r="SVI34" s="195"/>
      <c r="SVJ34" s="195"/>
      <c r="SVK34" s="195"/>
      <c r="SVL34" s="195"/>
      <c r="SVM34" s="315"/>
      <c r="SVN34" s="195"/>
      <c r="SVO34" s="195"/>
      <c r="SVP34" s="195"/>
      <c r="SVQ34" s="195"/>
      <c r="SVR34" s="195"/>
      <c r="SVS34" s="195"/>
      <c r="SVT34" s="195"/>
      <c r="SVU34" s="195"/>
      <c r="SVV34" s="195"/>
      <c r="SVW34" s="195"/>
      <c r="SVX34" s="195"/>
      <c r="SVY34" s="195"/>
      <c r="SVZ34" s="195"/>
      <c r="SWA34" s="315"/>
      <c r="SWB34" s="195"/>
      <c r="SWC34" s="195"/>
      <c r="SWD34" s="195"/>
      <c r="SWE34" s="195"/>
      <c r="SWF34" s="195"/>
      <c r="SWG34" s="195"/>
      <c r="SWH34" s="195"/>
      <c r="SWI34" s="195"/>
      <c r="SWJ34" s="195"/>
      <c r="SWK34" s="195"/>
      <c r="SWL34" s="195"/>
      <c r="SWM34" s="195"/>
      <c r="SWN34" s="195"/>
      <c r="SWO34" s="315"/>
      <c r="SWP34" s="195"/>
      <c r="SWQ34" s="195"/>
      <c r="SWR34" s="195"/>
      <c r="SWS34" s="195"/>
      <c r="SWT34" s="195"/>
      <c r="SWU34" s="195"/>
      <c r="SWV34" s="195"/>
      <c r="SWW34" s="195"/>
      <c r="SWX34" s="195"/>
      <c r="SWY34" s="195"/>
      <c r="SWZ34" s="195"/>
      <c r="SXA34" s="195"/>
      <c r="SXB34" s="195"/>
      <c r="SXC34" s="315"/>
      <c r="SXD34" s="195"/>
      <c r="SXE34" s="195"/>
      <c r="SXF34" s="195"/>
      <c r="SXG34" s="195"/>
      <c r="SXH34" s="195"/>
      <c r="SXI34" s="195"/>
      <c r="SXJ34" s="195"/>
      <c r="SXK34" s="195"/>
      <c r="SXL34" s="195"/>
      <c r="SXM34" s="195"/>
      <c r="SXN34" s="195"/>
      <c r="SXO34" s="195"/>
      <c r="SXP34" s="195"/>
      <c r="SXQ34" s="315"/>
      <c r="SXR34" s="195"/>
      <c r="SXS34" s="195"/>
      <c r="SXT34" s="195"/>
      <c r="SXU34" s="195"/>
      <c r="SXV34" s="195"/>
      <c r="SXW34" s="195"/>
      <c r="SXX34" s="195"/>
      <c r="SXY34" s="195"/>
      <c r="SXZ34" s="195"/>
      <c r="SYA34" s="195"/>
      <c r="SYB34" s="195"/>
      <c r="SYC34" s="195"/>
      <c r="SYD34" s="195"/>
      <c r="SYE34" s="315"/>
      <c r="SYF34" s="195"/>
      <c r="SYG34" s="195"/>
      <c r="SYH34" s="195"/>
      <c r="SYI34" s="195"/>
      <c r="SYJ34" s="195"/>
      <c r="SYK34" s="195"/>
      <c r="SYL34" s="195"/>
      <c r="SYM34" s="195"/>
      <c r="SYN34" s="195"/>
      <c r="SYO34" s="195"/>
      <c r="SYP34" s="195"/>
      <c r="SYQ34" s="195"/>
      <c r="SYR34" s="195"/>
      <c r="SYS34" s="315"/>
      <c r="SYT34" s="195"/>
      <c r="SYU34" s="195"/>
      <c r="SYV34" s="195"/>
      <c r="SYW34" s="195"/>
      <c r="SYX34" s="195"/>
      <c r="SYY34" s="195"/>
      <c r="SYZ34" s="195"/>
      <c r="SZA34" s="195"/>
      <c r="SZB34" s="195"/>
      <c r="SZC34" s="195"/>
      <c r="SZD34" s="195"/>
      <c r="SZE34" s="195"/>
      <c r="SZF34" s="195"/>
      <c r="SZG34" s="315"/>
      <c r="SZH34" s="195"/>
      <c r="SZI34" s="195"/>
      <c r="SZJ34" s="195"/>
      <c r="SZK34" s="195"/>
      <c r="SZL34" s="195"/>
      <c r="SZM34" s="195"/>
      <c r="SZN34" s="195"/>
      <c r="SZO34" s="195"/>
      <c r="SZP34" s="195"/>
      <c r="SZQ34" s="195"/>
      <c r="SZR34" s="195"/>
      <c r="SZS34" s="195"/>
      <c r="SZT34" s="195"/>
      <c r="SZU34" s="315"/>
      <c r="SZV34" s="195"/>
      <c r="SZW34" s="195"/>
      <c r="SZX34" s="195"/>
      <c r="SZY34" s="195"/>
      <c r="SZZ34" s="195"/>
      <c r="TAA34" s="195"/>
      <c r="TAB34" s="195"/>
      <c r="TAC34" s="195"/>
      <c r="TAD34" s="195"/>
      <c r="TAE34" s="195"/>
      <c r="TAF34" s="195"/>
      <c r="TAG34" s="195"/>
      <c r="TAH34" s="195"/>
      <c r="TAI34" s="315"/>
      <c r="TAJ34" s="195"/>
      <c r="TAK34" s="195"/>
      <c r="TAL34" s="195"/>
      <c r="TAM34" s="195"/>
      <c r="TAN34" s="195"/>
      <c r="TAO34" s="195"/>
      <c r="TAP34" s="195"/>
      <c r="TAQ34" s="195"/>
      <c r="TAR34" s="195"/>
      <c r="TAS34" s="195"/>
      <c r="TAT34" s="195"/>
      <c r="TAU34" s="195"/>
      <c r="TAV34" s="195"/>
      <c r="TAW34" s="315"/>
      <c r="TAX34" s="195"/>
      <c r="TAY34" s="195"/>
      <c r="TAZ34" s="195"/>
      <c r="TBA34" s="195"/>
      <c r="TBB34" s="195"/>
      <c r="TBC34" s="195"/>
      <c r="TBD34" s="195"/>
      <c r="TBE34" s="195"/>
      <c r="TBF34" s="195"/>
      <c r="TBG34" s="195"/>
      <c r="TBH34" s="195"/>
      <c r="TBI34" s="195"/>
      <c r="TBJ34" s="195"/>
      <c r="TBK34" s="315"/>
      <c r="TBL34" s="195"/>
      <c r="TBM34" s="195"/>
      <c r="TBN34" s="195"/>
      <c r="TBO34" s="195"/>
      <c r="TBP34" s="195"/>
      <c r="TBQ34" s="195"/>
      <c r="TBR34" s="195"/>
      <c r="TBS34" s="195"/>
      <c r="TBT34" s="195"/>
      <c r="TBU34" s="195"/>
      <c r="TBV34" s="195"/>
      <c r="TBW34" s="195"/>
      <c r="TBX34" s="195"/>
      <c r="TBY34" s="315"/>
      <c r="TBZ34" s="195"/>
      <c r="TCA34" s="195"/>
      <c r="TCB34" s="195"/>
      <c r="TCC34" s="195"/>
      <c r="TCD34" s="195"/>
      <c r="TCE34" s="195"/>
      <c r="TCF34" s="195"/>
      <c r="TCG34" s="195"/>
      <c r="TCH34" s="195"/>
      <c r="TCI34" s="195"/>
      <c r="TCJ34" s="195"/>
      <c r="TCK34" s="195"/>
      <c r="TCL34" s="195"/>
      <c r="TCM34" s="315"/>
      <c r="TCN34" s="195"/>
      <c r="TCO34" s="195"/>
      <c r="TCP34" s="195"/>
      <c r="TCQ34" s="195"/>
      <c r="TCR34" s="195"/>
      <c r="TCS34" s="195"/>
      <c r="TCT34" s="195"/>
      <c r="TCU34" s="195"/>
      <c r="TCV34" s="195"/>
      <c r="TCW34" s="195"/>
      <c r="TCX34" s="195"/>
      <c r="TCY34" s="195"/>
      <c r="TCZ34" s="195"/>
      <c r="TDA34" s="315"/>
      <c r="TDB34" s="195"/>
      <c r="TDC34" s="195"/>
      <c r="TDD34" s="195"/>
      <c r="TDE34" s="195"/>
      <c r="TDF34" s="195"/>
      <c r="TDG34" s="195"/>
      <c r="TDH34" s="195"/>
      <c r="TDI34" s="195"/>
      <c r="TDJ34" s="195"/>
      <c r="TDK34" s="195"/>
      <c r="TDL34" s="195"/>
      <c r="TDM34" s="195"/>
      <c r="TDN34" s="195"/>
      <c r="TDO34" s="315"/>
      <c r="TDP34" s="195"/>
      <c r="TDQ34" s="195"/>
      <c r="TDR34" s="195"/>
      <c r="TDS34" s="195"/>
      <c r="TDT34" s="195"/>
      <c r="TDU34" s="195"/>
      <c r="TDV34" s="195"/>
      <c r="TDW34" s="195"/>
      <c r="TDX34" s="195"/>
      <c r="TDY34" s="195"/>
      <c r="TDZ34" s="195"/>
      <c r="TEA34" s="195"/>
      <c r="TEB34" s="195"/>
      <c r="TEC34" s="315"/>
      <c r="TED34" s="195"/>
      <c r="TEE34" s="195"/>
      <c r="TEF34" s="195"/>
      <c r="TEG34" s="195"/>
      <c r="TEH34" s="195"/>
      <c r="TEI34" s="195"/>
      <c r="TEJ34" s="195"/>
      <c r="TEK34" s="195"/>
      <c r="TEL34" s="195"/>
      <c r="TEM34" s="195"/>
      <c r="TEN34" s="195"/>
      <c r="TEO34" s="195"/>
      <c r="TEP34" s="195"/>
      <c r="TEQ34" s="315"/>
      <c r="TER34" s="195"/>
      <c r="TES34" s="195"/>
      <c r="TET34" s="195"/>
      <c r="TEU34" s="195"/>
      <c r="TEV34" s="195"/>
      <c r="TEW34" s="195"/>
      <c r="TEX34" s="195"/>
      <c r="TEY34" s="195"/>
      <c r="TEZ34" s="195"/>
      <c r="TFA34" s="195"/>
      <c r="TFB34" s="195"/>
      <c r="TFC34" s="195"/>
      <c r="TFD34" s="195"/>
      <c r="TFE34" s="315"/>
      <c r="TFF34" s="195"/>
      <c r="TFG34" s="195"/>
      <c r="TFH34" s="195"/>
      <c r="TFI34" s="195"/>
      <c r="TFJ34" s="195"/>
      <c r="TFK34" s="195"/>
      <c r="TFL34" s="195"/>
      <c r="TFM34" s="195"/>
      <c r="TFN34" s="195"/>
      <c r="TFO34" s="195"/>
      <c r="TFP34" s="195"/>
      <c r="TFQ34" s="195"/>
      <c r="TFR34" s="195"/>
      <c r="TFS34" s="315"/>
      <c r="TFT34" s="195"/>
      <c r="TFU34" s="195"/>
      <c r="TFV34" s="195"/>
      <c r="TFW34" s="195"/>
      <c r="TFX34" s="195"/>
      <c r="TFY34" s="195"/>
      <c r="TFZ34" s="195"/>
      <c r="TGA34" s="195"/>
      <c r="TGB34" s="195"/>
      <c r="TGC34" s="195"/>
      <c r="TGD34" s="195"/>
      <c r="TGE34" s="195"/>
      <c r="TGF34" s="195"/>
      <c r="TGG34" s="315"/>
      <c r="TGH34" s="195"/>
      <c r="TGI34" s="195"/>
      <c r="TGJ34" s="195"/>
      <c r="TGK34" s="195"/>
      <c r="TGL34" s="195"/>
      <c r="TGM34" s="195"/>
      <c r="TGN34" s="195"/>
      <c r="TGO34" s="195"/>
      <c r="TGP34" s="195"/>
      <c r="TGQ34" s="195"/>
      <c r="TGR34" s="195"/>
      <c r="TGS34" s="195"/>
      <c r="TGT34" s="195"/>
      <c r="TGU34" s="315"/>
      <c r="TGV34" s="195"/>
      <c r="TGW34" s="195"/>
      <c r="TGX34" s="195"/>
      <c r="TGY34" s="195"/>
      <c r="TGZ34" s="195"/>
      <c r="THA34" s="195"/>
      <c r="THB34" s="195"/>
      <c r="THC34" s="195"/>
      <c r="THD34" s="195"/>
      <c r="THE34" s="195"/>
      <c r="THF34" s="195"/>
      <c r="THG34" s="195"/>
      <c r="THH34" s="195"/>
      <c r="THI34" s="315"/>
      <c r="THJ34" s="195"/>
      <c r="THK34" s="195"/>
      <c r="THL34" s="195"/>
      <c r="THM34" s="195"/>
      <c r="THN34" s="195"/>
      <c r="THO34" s="195"/>
      <c r="THP34" s="195"/>
      <c r="THQ34" s="195"/>
      <c r="THR34" s="195"/>
      <c r="THS34" s="195"/>
      <c r="THT34" s="195"/>
      <c r="THU34" s="195"/>
      <c r="THV34" s="195"/>
      <c r="THW34" s="315"/>
      <c r="THX34" s="195"/>
      <c r="THY34" s="195"/>
      <c r="THZ34" s="195"/>
      <c r="TIA34" s="195"/>
      <c r="TIB34" s="195"/>
      <c r="TIC34" s="195"/>
      <c r="TID34" s="195"/>
      <c r="TIE34" s="195"/>
      <c r="TIF34" s="195"/>
      <c r="TIG34" s="195"/>
      <c r="TIH34" s="195"/>
      <c r="TII34" s="195"/>
      <c r="TIJ34" s="195"/>
      <c r="TIK34" s="315"/>
      <c r="TIL34" s="195"/>
      <c r="TIM34" s="195"/>
      <c r="TIN34" s="195"/>
      <c r="TIO34" s="195"/>
      <c r="TIP34" s="195"/>
      <c r="TIQ34" s="195"/>
      <c r="TIR34" s="195"/>
      <c r="TIS34" s="195"/>
      <c r="TIT34" s="195"/>
      <c r="TIU34" s="195"/>
      <c r="TIV34" s="195"/>
      <c r="TIW34" s="195"/>
      <c r="TIX34" s="195"/>
      <c r="TIY34" s="315"/>
      <c r="TIZ34" s="195"/>
      <c r="TJA34" s="195"/>
      <c r="TJB34" s="195"/>
      <c r="TJC34" s="195"/>
      <c r="TJD34" s="195"/>
      <c r="TJE34" s="195"/>
      <c r="TJF34" s="195"/>
      <c r="TJG34" s="195"/>
      <c r="TJH34" s="195"/>
      <c r="TJI34" s="195"/>
      <c r="TJJ34" s="195"/>
      <c r="TJK34" s="195"/>
      <c r="TJL34" s="195"/>
      <c r="TJM34" s="315"/>
      <c r="TJN34" s="195"/>
      <c r="TJO34" s="195"/>
      <c r="TJP34" s="195"/>
      <c r="TJQ34" s="195"/>
      <c r="TJR34" s="195"/>
      <c r="TJS34" s="195"/>
      <c r="TJT34" s="195"/>
      <c r="TJU34" s="195"/>
      <c r="TJV34" s="195"/>
      <c r="TJW34" s="195"/>
      <c r="TJX34" s="195"/>
      <c r="TJY34" s="195"/>
      <c r="TJZ34" s="195"/>
      <c r="TKA34" s="315"/>
      <c r="TKB34" s="195"/>
      <c r="TKC34" s="195"/>
      <c r="TKD34" s="195"/>
      <c r="TKE34" s="195"/>
      <c r="TKF34" s="195"/>
      <c r="TKG34" s="195"/>
      <c r="TKH34" s="195"/>
      <c r="TKI34" s="195"/>
      <c r="TKJ34" s="195"/>
      <c r="TKK34" s="195"/>
      <c r="TKL34" s="195"/>
      <c r="TKM34" s="195"/>
      <c r="TKN34" s="195"/>
      <c r="TKO34" s="315"/>
      <c r="TKP34" s="195"/>
      <c r="TKQ34" s="195"/>
      <c r="TKR34" s="195"/>
      <c r="TKS34" s="195"/>
      <c r="TKT34" s="195"/>
      <c r="TKU34" s="195"/>
      <c r="TKV34" s="195"/>
      <c r="TKW34" s="195"/>
      <c r="TKX34" s="195"/>
      <c r="TKY34" s="195"/>
      <c r="TKZ34" s="195"/>
      <c r="TLA34" s="195"/>
      <c r="TLB34" s="195"/>
      <c r="TLC34" s="315"/>
      <c r="TLD34" s="195"/>
      <c r="TLE34" s="195"/>
      <c r="TLF34" s="195"/>
      <c r="TLG34" s="195"/>
      <c r="TLH34" s="195"/>
      <c r="TLI34" s="195"/>
      <c r="TLJ34" s="195"/>
      <c r="TLK34" s="195"/>
      <c r="TLL34" s="195"/>
      <c r="TLM34" s="195"/>
      <c r="TLN34" s="195"/>
      <c r="TLO34" s="195"/>
      <c r="TLP34" s="195"/>
      <c r="TLQ34" s="315"/>
      <c r="TLR34" s="195"/>
      <c r="TLS34" s="195"/>
      <c r="TLT34" s="195"/>
      <c r="TLU34" s="195"/>
      <c r="TLV34" s="195"/>
      <c r="TLW34" s="195"/>
      <c r="TLX34" s="195"/>
      <c r="TLY34" s="195"/>
      <c r="TLZ34" s="195"/>
      <c r="TMA34" s="195"/>
      <c r="TMB34" s="195"/>
      <c r="TMC34" s="195"/>
      <c r="TMD34" s="195"/>
      <c r="TME34" s="315"/>
      <c r="TMF34" s="195"/>
      <c r="TMG34" s="195"/>
      <c r="TMH34" s="195"/>
      <c r="TMI34" s="195"/>
      <c r="TMJ34" s="195"/>
      <c r="TMK34" s="195"/>
      <c r="TML34" s="195"/>
      <c r="TMM34" s="195"/>
      <c r="TMN34" s="195"/>
      <c r="TMO34" s="195"/>
      <c r="TMP34" s="195"/>
      <c r="TMQ34" s="195"/>
      <c r="TMR34" s="195"/>
      <c r="TMS34" s="315"/>
      <c r="TMT34" s="195"/>
      <c r="TMU34" s="195"/>
      <c r="TMV34" s="195"/>
      <c r="TMW34" s="195"/>
      <c r="TMX34" s="195"/>
      <c r="TMY34" s="195"/>
      <c r="TMZ34" s="195"/>
      <c r="TNA34" s="195"/>
      <c r="TNB34" s="195"/>
      <c r="TNC34" s="195"/>
      <c r="TND34" s="195"/>
      <c r="TNE34" s="195"/>
      <c r="TNF34" s="195"/>
      <c r="TNG34" s="315"/>
      <c r="TNH34" s="195"/>
      <c r="TNI34" s="195"/>
      <c r="TNJ34" s="195"/>
      <c r="TNK34" s="195"/>
      <c r="TNL34" s="195"/>
      <c r="TNM34" s="195"/>
      <c r="TNN34" s="195"/>
      <c r="TNO34" s="195"/>
      <c r="TNP34" s="195"/>
      <c r="TNQ34" s="195"/>
      <c r="TNR34" s="195"/>
      <c r="TNS34" s="195"/>
      <c r="TNT34" s="195"/>
      <c r="TNU34" s="315"/>
      <c r="TNV34" s="195"/>
      <c r="TNW34" s="195"/>
      <c r="TNX34" s="195"/>
      <c r="TNY34" s="195"/>
      <c r="TNZ34" s="195"/>
      <c r="TOA34" s="195"/>
      <c r="TOB34" s="195"/>
      <c r="TOC34" s="195"/>
      <c r="TOD34" s="195"/>
      <c r="TOE34" s="195"/>
      <c r="TOF34" s="195"/>
      <c r="TOG34" s="195"/>
      <c r="TOH34" s="195"/>
      <c r="TOI34" s="315"/>
      <c r="TOJ34" s="195"/>
      <c r="TOK34" s="195"/>
      <c r="TOL34" s="195"/>
      <c r="TOM34" s="195"/>
      <c r="TON34" s="195"/>
      <c r="TOO34" s="195"/>
      <c r="TOP34" s="195"/>
      <c r="TOQ34" s="195"/>
      <c r="TOR34" s="195"/>
      <c r="TOS34" s="195"/>
      <c r="TOT34" s="195"/>
      <c r="TOU34" s="195"/>
      <c r="TOV34" s="195"/>
      <c r="TOW34" s="315"/>
      <c r="TOX34" s="195"/>
      <c r="TOY34" s="195"/>
      <c r="TOZ34" s="195"/>
      <c r="TPA34" s="195"/>
      <c r="TPB34" s="195"/>
      <c r="TPC34" s="195"/>
      <c r="TPD34" s="195"/>
      <c r="TPE34" s="195"/>
      <c r="TPF34" s="195"/>
      <c r="TPG34" s="195"/>
      <c r="TPH34" s="195"/>
      <c r="TPI34" s="195"/>
      <c r="TPJ34" s="195"/>
      <c r="TPK34" s="315"/>
      <c r="TPL34" s="195"/>
      <c r="TPM34" s="195"/>
      <c r="TPN34" s="195"/>
      <c r="TPO34" s="195"/>
      <c r="TPP34" s="195"/>
      <c r="TPQ34" s="195"/>
      <c r="TPR34" s="195"/>
      <c r="TPS34" s="195"/>
      <c r="TPT34" s="195"/>
      <c r="TPU34" s="195"/>
      <c r="TPV34" s="195"/>
      <c r="TPW34" s="195"/>
      <c r="TPX34" s="195"/>
      <c r="TPY34" s="315"/>
      <c r="TPZ34" s="195"/>
      <c r="TQA34" s="195"/>
      <c r="TQB34" s="195"/>
      <c r="TQC34" s="195"/>
      <c r="TQD34" s="195"/>
      <c r="TQE34" s="195"/>
      <c r="TQF34" s="195"/>
      <c r="TQG34" s="195"/>
      <c r="TQH34" s="195"/>
      <c r="TQI34" s="195"/>
      <c r="TQJ34" s="195"/>
      <c r="TQK34" s="195"/>
      <c r="TQL34" s="195"/>
      <c r="TQM34" s="315"/>
      <c r="TQN34" s="195"/>
      <c r="TQO34" s="195"/>
      <c r="TQP34" s="195"/>
      <c r="TQQ34" s="195"/>
      <c r="TQR34" s="195"/>
      <c r="TQS34" s="195"/>
      <c r="TQT34" s="195"/>
      <c r="TQU34" s="195"/>
      <c r="TQV34" s="195"/>
      <c r="TQW34" s="195"/>
      <c r="TQX34" s="195"/>
      <c r="TQY34" s="195"/>
      <c r="TQZ34" s="195"/>
      <c r="TRA34" s="315"/>
      <c r="TRB34" s="195"/>
      <c r="TRC34" s="195"/>
      <c r="TRD34" s="195"/>
      <c r="TRE34" s="195"/>
      <c r="TRF34" s="195"/>
      <c r="TRG34" s="195"/>
      <c r="TRH34" s="195"/>
      <c r="TRI34" s="195"/>
      <c r="TRJ34" s="195"/>
      <c r="TRK34" s="195"/>
      <c r="TRL34" s="195"/>
      <c r="TRM34" s="195"/>
      <c r="TRN34" s="195"/>
      <c r="TRO34" s="315"/>
      <c r="TRP34" s="195"/>
      <c r="TRQ34" s="195"/>
      <c r="TRR34" s="195"/>
      <c r="TRS34" s="195"/>
      <c r="TRT34" s="195"/>
      <c r="TRU34" s="195"/>
      <c r="TRV34" s="195"/>
      <c r="TRW34" s="195"/>
      <c r="TRX34" s="195"/>
      <c r="TRY34" s="195"/>
      <c r="TRZ34" s="195"/>
      <c r="TSA34" s="195"/>
      <c r="TSB34" s="195"/>
      <c r="TSC34" s="315"/>
      <c r="TSD34" s="195"/>
      <c r="TSE34" s="195"/>
      <c r="TSF34" s="195"/>
      <c r="TSG34" s="195"/>
      <c r="TSH34" s="195"/>
      <c r="TSI34" s="195"/>
      <c r="TSJ34" s="195"/>
      <c r="TSK34" s="195"/>
      <c r="TSL34" s="195"/>
      <c r="TSM34" s="195"/>
      <c r="TSN34" s="195"/>
      <c r="TSO34" s="195"/>
      <c r="TSP34" s="195"/>
      <c r="TSQ34" s="315"/>
      <c r="TSR34" s="195"/>
      <c r="TSS34" s="195"/>
      <c r="TST34" s="195"/>
      <c r="TSU34" s="195"/>
      <c r="TSV34" s="195"/>
      <c r="TSW34" s="195"/>
      <c r="TSX34" s="195"/>
      <c r="TSY34" s="195"/>
      <c r="TSZ34" s="195"/>
      <c r="TTA34" s="195"/>
      <c r="TTB34" s="195"/>
      <c r="TTC34" s="195"/>
      <c r="TTD34" s="195"/>
      <c r="TTE34" s="315"/>
      <c r="TTF34" s="195"/>
      <c r="TTG34" s="195"/>
      <c r="TTH34" s="195"/>
      <c r="TTI34" s="195"/>
      <c r="TTJ34" s="195"/>
      <c r="TTK34" s="195"/>
      <c r="TTL34" s="195"/>
      <c r="TTM34" s="195"/>
      <c r="TTN34" s="195"/>
      <c r="TTO34" s="195"/>
      <c r="TTP34" s="195"/>
      <c r="TTQ34" s="195"/>
      <c r="TTR34" s="195"/>
      <c r="TTS34" s="315"/>
      <c r="TTT34" s="195"/>
      <c r="TTU34" s="195"/>
      <c r="TTV34" s="195"/>
      <c r="TTW34" s="195"/>
      <c r="TTX34" s="195"/>
      <c r="TTY34" s="195"/>
      <c r="TTZ34" s="195"/>
      <c r="TUA34" s="195"/>
      <c r="TUB34" s="195"/>
      <c r="TUC34" s="195"/>
      <c r="TUD34" s="195"/>
      <c r="TUE34" s="195"/>
      <c r="TUF34" s="195"/>
      <c r="TUG34" s="315"/>
      <c r="TUH34" s="195"/>
      <c r="TUI34" s="195"/>
      <c r="TUJ34" s="195"/>
      <c r="TUK34" s="195"/>
      <c r="TUL34" s="195"/>
      <c r="TUM34" s="195"/>
      <c r="TUN34" s="195"/>
      <c r="TUO34" s="195"/>
      <c r="TUP34" s="195"/>
      <c r="TUQ34" s="195"/>
      <c r="TUR34" s="195"/>
      <c r="TUS34" s="195"/>
      <c r="TUT34" s="195"/>
      <c r="TUU34" s="315"/>
      <c r="TUV34" s="195"/>
      <c r="TUW34" s="195"/>
      <c r="TUX34" s="195"/>
      <c r="TUY34" s="195"/>
      <c r="TUZ34" s="195"/>
      <c r="TVA34" s="195"/>
      <c r="TVB34" s="195"/>
      <c r="TVC34" s="195"/>
      <c r="TVD34" s="195"/>
      <c r="TVE34" s="195"/>
      <c r="TVF34" s="195"/>
      <c r="TVG34" s="195"/>
      <c r="TVH34" s="195"/>
      <c r="TVI34" s="315"/>
      <c r="TVJ34" s="195"/>
      <c r="TVK34" s="195"/>
      <c r="TVL34" s="195"/>
      <c r="TVM34" s="195"/>
      <c r="TVN34" s="195"/>
      <c r="TVO34" s="195"/>
      <c r="TVP34" s="195"/>
      <c r="TVQ34" s="195"/>
      <c r="TVR34" s="195"/>
      <c r="TVS34" s="195"/>
      <c r="TVT34" s="195"/>
      <c r="TVU34" s="195"/>
      <c r="TVV34" s="195"/>
      <c r="TVW34" s="315"/>
      <c r="TVX34" s="195"/>
      <c r="TVY34" s="195"/>
      <c r="TVZ34" s="195"/>
      <c r="TWA34" s="195"/>
      <c r="TWB34" s="195"/>
      <c r="TWC34" s="195"/>
      <c r="TWD34" s="195"/>
      <c r="TWE34" s="195"/>
      <c r="TWF34" s="195"/>
      <c r="TWG34" s="195"/>
      <c r="TWH34" s="195"/>
      <c r="TWI34" s="195"/>
      <c r="TWJ34" s="195"/>
      <c r="TWK34" s="315"/>
      <c r="TWL34" s="195"/>
      <c r="TWM34" s="195"/>
      <c r="TWN34" s="195"/>
      <c r="TWO34" s="195"/>
      <c r="TWP34" s="195"/>
      <c r="TWQ34" s="195"/>
      <c r="TWR34" s="195"/>
      <c r="TWS34" s="195"/>
      <c r="TWT34" s="195"/>
      <c r="TWU34" s="195"/>
      <c r="TWV34" s="195"/>
      <c r="TWW34" s="195"/>
      <c r="TWX34" s="195"/>
      <c r="TWY34" s="315"/>
      <c r="TWZ34" s="195"/>
      <c r="TXA34" s="195"/>
      <c r="TXB34" s="195"/>
      <c r="TXC34" s="195"/>
      <c r="TXD34" s="195"/>
      <c r="TXE34" s="195"/>
      <c r="TXF34" s="195"/>
      <c r="TXG34" s="195"/>
      <c r="TXH34" s="195"/>
      <c r="TXI34" s="195"/>
      <c r="TXJ34" s="195"/>
      <c r="TXK34" s="195"/>
      <c r="TXL34" s="195"/>
      <c r="TXM34" s="315"/>
      <c r="TXN34" s="195"/>
      <c r="TXO34" s="195"/>
      <c r="TXP34" s="195"/>
      <c r="TXQ34" s="195"/>
      <c r="TXR34" s="195"/>
      <c r="TXS34" s="195"/>
      <c r="TXT34" s="195"/>
      <c r="TXU34" s="195"/>
      <c r="TXV34" s="195"/>
      <c r="TXW34" s="195"/>
      <c r="TXX34" s="195"/>
      <c r="TXY34" s="195"/>
      <c r="TXZ34" s="195"/>
      <c r="TYA34" s="315"/>
      <c r="TYB34" s="195"/>
      <c r="TYC34" s="195"/>
      <c r="TYD34" s="195"/>
      <c r="TYE34" s="195"/>
      <c r="TYF34" s="195"/>
      <c r="TYG34" s="195"/>
      <c r="TYH34" s="195"/>
      <c r="TYI34" s="195"/>
      <c r="TYJ34" s="195"/>
      <c r="TYK34" s="195"/>
      <c r="TYL34" s="195"/>
      <c r="TYM34" s="195"/>
      <c r="TYN34" s="195"/>
      <c r="TYO34" s="315"/>
      <c r="TYP34" s="195"/>
      <c r="TYQ34" s="195"/>
      <c r="TYR34" s="195"/>
      <c r="TYS34" s="195"/>
      <c r="TYT34" s="195"/>
      <c r="TYU34" s="195"/>
      <c r="TYV34" s="195"/>
      <c r="TYW34" s="195"/>
      <c r="TYX34" s="195"/>
      <c r="TYY34" s="195"/>
      <c r="TYZ34" s="195"/>
      <c r="TZA34" s="195"/>
      <c r="TZB34" s="195"/>
      <c r="TZC34" s="315"/>
      <c r="TZD34" s="195"/>
      <c r="TZE34" s="195"/>
      <c r="TZF34" s="195"/>
      <c r="TZG34" s="195"/>
      <c r="TZH34" s="195"/>
      <c r="TZI34" s="195"/>
      <c r="TZJ34" s="195"/>
      <c r="TZK34" s="195"/>
      <c r="TZL34" s="195"/>
      <c r="TZM34" s="195"/>
      <c r="TZN34" s="195"/>
      <c r="TZO34" s="195"/>
      <c r="TZP34" s="195"/>
      <c r="TZQ34" s="315"/>
      <c r="TZR34" s="195"/>
      <c r="TZS34" s="195"/>
      <c r="TZT34" s="195"/>
      <c r="TZU34" s="195"/>
      <c r="TZV34" s="195"/>
      <c r="TZW34" s="195"/>
      <c r="TZX34" s="195"/>
      <c r="TZY34" s="195"/>
      <c r="TZZ34" s="195"/>
      <c r="UAA34" s="195"/>
      <c r="UAB34" s="195"/>
      <c r="UAC34" s="195"/>
      <c r="UAD34" s="195"/>
      <c r="UAE34" s="315"/>
      <c r="UAF34" s="195"/>
      <c r="UAG34" s="195"/>
      <c r="UAH34" s="195"/>
      <c r="UAI34" s="195"/>
      <c r="UAJ34" s="195"/>
      <c r="UAK34" s="195"/>
      <c r="UAL34" s="195"/>
      <c r="UAM34" s="195"/>
      <c r="UAN34" s="195"/>
      <c r="UAO34" s="195"/>
      <c r="UAP34" s="195"/>
      <c r="UAQ34" s="195"/>
      <c r="UAR34" s="195"/>
      <c r="UAS34" s="315"/>
      <c r="UAT34" s="195"/>
      <c r="UAU34" s="195"/>
      <c r="UAV34" s="195"/>
      <c r="UAW34" s="195"/>
      <c r="UAX34" s="195"/>
      <c r="UAY34" s="195"/>
      <c r="UAZ34" s="195"/>
      <c r="UBA34" s="195"/>
      <c r="UBB34" s="195"/>
      <c r="UBC34" s="195"/>
      <c r="UBD34" s="195"/>
      <c r="UBE34" s="195"/>
      <c r="UBF34" s="195"/>
      <c r="UBG34" s="315"/>
      <c r="UBH34" s="195"/>
      <c r="UBI34" s="195"/>
      <c r="UBJ34" s="195"/>
      <c r="UBK34" s="195"/>
      <c r="UBL34" s="195"/>
      <c r="UBM34" s="195"/>
      <c r="UBN34" s="195"/>
      <c r="UBO34" s="195"/>
      <c r="UBP34" s="195"/>
      <c r="UBQ34" s="195"/>
      <c r="UBR34" s="195"/>
      <c r="UBS34" s="195"/>
      <c r="UBT34" s="195"/>
      <c r="UBU34" s="315"/>
      <c r="UBV34" s="195"/>
      <c r="UBW34" s="195"/>
      <c r="UBX34" s="195"/>
      <c r="UBY34" s="195"/>
      <c r="UBZ34" s="195"/>
      <c r="UCA34" s="195"/>
      <c r="UCB34" s="195"/>
      <c r="UCC34" s="195"/>
      <c r="UCD34" s="195"/>
      <c r="UCE34" s="195"/>
      <c r="UCF34" s="195"/>
      <c r="UCG34" s="195"/>
      <c r="UCH34" s="195"/>
      <c r="UCI34" s="315"/>
      <c r="UCJ34" s="195"/>
      <c r="UCK34" s="195"/>
      <c r="UCL34" s="195"/>
      <c r="UCM34" s="195"/>
      <c r="UCN34" s="195"/>
      <c r="UCO34" s="195"/>
      <c r="UCP34" s="195"/>
      <c r="UCQ34" s="195"/>
      <c r="UCR34" s="195"/>
      <c r="UCS34" s="195"/>
      <c r="UCT34" s="195"/>
      <c r="UCU34" s="195"/>
      <c r="UCV34" s="195"/>
      <c r="UCW34" s="315"/>
      <c r="UCX34" s="195"/>
      <c r="UCY34" s="195"/>
      <c r="UCZ34" s="195"/>
      <c r="UDA34" s="195"/>
      <c r="UDB34" s="195"/>
      <c r="UDC34" s="195"/>
      <c r="UDD34" s="195"/>
      <c r="UDE34" s="195"/>
      <c r="UDF34" s="195"/>
      <c r="UDG34" s="195"/>
      <c r="UDH34" s="195"/>
      <c r="UDI34" s="195"/>
      <c r="UDJ34" s="195"/>
      <c r="UDK34" s="315"/>
      <c r="UDL34" s="195"/>
      <c r="UDM34" s="195"/>
      <c r="UDN34" s="195"/>
      <c r="UDO34" s="195"/>
      <c r="UDP34" s="195"/>
      <c r="UDQ34" s="195"/>
      <c r="UDR34" s="195"/>
      <c r="UDS34" s="195"/>
      <c r="UDT34" s="195"/>
      <c r="UDU34" s="195"/>
      <c r="UDV34" s="195"/>
      <c r="UDW34" s="195"/>
      <c r="UDX34" s="195"/>
      <c r="UDY34" s="315"/>
      <c r="UDZ34" s="195"/>
      <c r="UEA34" s="195"/>
      <c r="UEB34" s="195"/>
      <c r="UEC34" s="195"/>
      <c r="UED34" s="195"/>
      <c r="UEE34" s="195"/>
      <c r="UEF34" s="195"/>
      <c r="UEG34" s="195"/>
      <c r="UEH34" s="195"/>
      <c r="UEI34" s="195"/>
      <c r="UEJ34" s="195"/>
      <c r="UEK34" s="195"/>
      <c r="UEL34" s="195"/>
      <c r="UEM34" s="315"/>
      <c r="UEN34" s="195"/>
      <c r="UEO34" s="195"/>
      <c r="UEP34" s="195"/>
      <c r="UEQ34" s="195"/>
      <c r="UER34" s="195"/>
      <c r="UES34" s="195"/>
      <c r="UET34" s="195"/>
      <c r="UEU34" s="195"/>
      <c r="UEV34" s="195"/>
      <c r="UEW34" s="195"/>
      <c r="UEX34" s="195"/>
      <c r="UEY34" s="195"/>
      <c r="UEZ34" s="195"/>
      <c r="UFA34" s="315"/>
      <c r="UFB34" s="195"/>
      <c r="UFC34" s="195"/>
      <c r="UFD34" s="195"/>
      <c r="UFE34" s="195"/>
      <c r="UFF34" s="195"/>
      <c r="UFG34" s="195"/>
      <c r="UFH34" s="195"/>
      <c r="UFI34" s="195"/>
      <c r="UFJ34" s="195"/>
      <c r="UFK34" s="195"/>
      <c r="UFL34" s="195"/>
      <c r="UFM34" s="195"/>
      <c r="UFN34" s="195"/>
      <c r="UFO34" s="315"/>
      <c r="UFP34" s="195"/>
      <c r="UFQ34" s="195"/>
      <c r="UFR34" s="195"/>
      <c r="UFS34" s="195"/>
      <c r="UFT34" s="195"/>
      <c r="UFU34" s="195"/>
      <c r="UFV34" s="195"/>
      <c r="UFW34" s="195"/>
      <c r="UFX34" s="195"/>
      <c r="UFY34" s="195"/>
      <c r="UFZ34" s="195"/>
      <c r="UGA34" s="195"/>
      <c r="UGB34" s="195"/>
      <c r="UGC34" s="315"/>
      <c r="UGD34" s="195"/>
      <c r="UGE34" s="195"/>
      <c r="UGF34" s="195"/>
      <c r="UGG34" s="195"/>
      <c r="UGH34" s="195"/>
      <c r="UGI34" s="195"/>
      <c r="UGJ34" s="195"/>
      <c r="UGK34" s="195"/>
      <c r="UGL34" s="195"/>
      <c r="UGM34" s="195"/>
      <c r="UGN34" s="195"/>
      <c r="UGO34" s="195"/>
      <c r="UGP34" s="195"/>
      <c r="UGQ34" s="315"/>
      <c r="UGR34" s="195"/>
      <c r="UGS34" s="195"/>
      <c r="UGT34" s="195"/>
      <c r="UGU34" s="195"/>
      <c r="UGV34" s="195"/>
      <c r="UGW34" s="195"/>
      <c r="UGX34" s="195"/>
      <c r="UGY34" s="195"/>
      <c r="UGZ34" s="195"/>
      <c r="UHA34" s="195"/>
      <c r="UHB34" s="195"/>
      <c r="UHC34" s="195"/>
      <c r="UHD34" s="195"/>
      <c r="UHE34" s="315"/>
      <c r="UHF34" s="195"/>
      <c r="UHG34" s="195"/>
      <c r="UHH34" s="195"/>
      <c r="UHI34" s="195"/>
      <c r="UHJ34" s="195"/>
      <c r="UHK34" s="195"/>
      <c r="UHL34" s="195"/>
      <c r="UHM34" s="195"/>
      <c r="UHN34" s="195"/>
      <c r="UHO34" s="195"/>
      <c r="UHP34" s="195"/>
      <c r="UHQ34" s="195"/>
      <c r="UHR34" s="195"/>
      <c r="UHS34" s="315"/>
      <c r="UHT34" s="195"/>
      <c r="UHU34" s="195"/>
      <c r="UHV34" s="195"/>
      <c r="UHW34" s="195"/>
      <c r="UHX34" s="195"/>
      <c r="UHY34" s="195"/>
      <c r="UHZ34" s="195"/>
      <c r="UIA34" s="195"/>
      <c r="UIB34" s="195"/>
      <c r="UIC34" s="195"/>
      <c r="UID34" s="195"/>
      <c r="UIE34" s="195"/>
      <c r="UIF34" s="195"/>
      <c r="UIG34" s="315"/>
      <c r="UIH34" s="195"/>
      <c r="UII34" s="195"/>
      <c r="UIJ34" s="195"/>
      <c r="UIK34" s="195"/>
      <c r="UIL34" s="195"/>
      <c r="UIM34" s="195"/>
      <c r="UIN34" s="195"/>
      <c r="UIO34" s="195"/>
      <c r="UIP34" s="195"/>
      <c r="UIQ34" s="195"/>
      <c r="UIR34" s="195"/>
      <c r="UIS34" s="195"/>
      <c r="UIT34" s="195"/>
      <c r="UIU34" s="315"/>
      <c r="UIV34" s="195"/>
      <c r="UIW34" s="195"/>
      <c r="UIX34" s="195"/>
      <c r="UIY34" s="195"/>
      <c r="UIZ34" s="195"/>
      <c r="UJA34" s="195"/>
      <c r="UJB34" s="195"/>
      <c r="UJC34" s="195"/>
      <c r="UJD34" s="195"/>
      <c r="UJE34" s="195"/>
      <c r="UJF34" s="195"/>
      <c r="UJG34" s="195"/>
      <c r="UJH34" s="195"/>
      <c r="UJI34" s="315"/>
      <c r="UJJ34" s="195"/>
      <c r="UJK34" s="195"/>
      <c r="UJL34" s="195"/>
      <c r="UJM34" s="195"/>
      <c r="UJN34" s="195"/>
      <c r="UJO34" s="195"/>
      <c r="UJP34" s="195"/>
      <c r="UJQ34" s="195"/>
      <c r="UJR34" s="195"/>
      <c r="UJS34" s="195"/>
      <c r="UJT34" s="195"/>
      <c r="UJU34" s="195"/>
      <c r="UJV34" s="195"/>
      <c r="UJW34" s="315"/>
      <c r="UJX34" s="195"/>
      <c r="UJY34" s="195"/>
      <c r="UJZ34" s="195"/>
      <c r="UKA34" s="195"/>
      <c r="UKB34" s="195"/>
      <c r="UKC34" s="195"/>
      <c r="UKD34" s="195"/>
      <c r="UKE34" s="195"/>
      <c r="UKF34" s="195"/>
      <c r="UKG34" s="195"/>
      <c r="UKH34" s="195"/>
      <c r="UKI34" s="195"/>
      <c r="UKJ34" s="195"/>
      <c r="UKK34" s="315"/>
      <c r="UKL34" s="195"/>
      <c r="UKM34" s="195"/>
      <c r="UKN34" s="195"/>
      <c r="UKO34" s="195"/>
      <c r="UKP34" s="195"/>
      <c r="UKQ34" s="195"/>
      <c r="UKR34" s="195"/>
      <c r="UKS34" s="195"/>
      <c r="UKT34" s="195"/>
      <c r="UKU34" s="195"/>
      <c r="UKV34" s="195"/>
      <c r="UKW34" s="195"/>
      <c r="UKX34" s="195"/>
      <c r="UKY34" s="315"/>
      <c r="UKZ34" s="195"/>
      <c r="ULA34" s="195"/>
      <c r="ULB34" s="195"/>
      <c r="ULC34" s="195"/>
      <c r="ULD34" s="195"/>
      <c r="ULE34" s="195"/>
      <c r="ULF34" s="195"/>
      <c r="ULG34" s="195"/>
      <c r="ULH34" s="195"/>
      <c r="ULI34" s="195"/>
      <c r="ULJ34" s="195"/>
      <c r="ULK34" s="195"/>
      <c r="ULL34" s="195"/>
      <c r="ULM34" s="315"/>
      <c r="ULN34" s="195"/>
      <c r="ULO34" s="195"/>
      <c r="ULP34" s="195"/>
      <c r="ULQ34" s="195"/>
      <c r="ULR34" s="195"/>
      <c r="ULS34" s="195"/>
      <c r="ULT34" s="195"/>
      <c r="ULU34" s="195"/>
      <c r="ULV34" s="195"/>
      <c r="ULW34" s="195"/>
      <c r="ULX34" s="195"/>
      <c r="ULY34" s="195"/>
      <c r="ULZ34" s="195"/>
      <c r="UMA34" s="315"/>
      <c r="UMB34" s="195"/>
      <c r="UMC34" s="195"/>
      <c r="UMD34" s="195"/>
      <c r="UME34" s="195"/>
      <c r="UMF34" s="195"/>
      <c r="UMG34" s="195"/>
      <c r="UMH34" s="195"/>
      <c r="UMI34" s="195"/>
      <c r="UMJ34" s="195"/>
      <c r="UMK34" s="195"/>
      <c r="UML34" s="195"/>
      <c r="UMM34" s="195"/>
      <c r="UMN34" s="195"/>
      <c r="UMO34" s="315"/>
      <c r="UMP34" s="195"/>
      <c r="UMQ34" s="195"/>
      <c r="UMR34" s="195"/>
      <c r="UMS34" s="195"/>
      <c r="UMT34" s="195"/>
      <c r="UMU34" s="195"/>
      <c r="UMV34" s="195"/>
      <c r="UMW34" s="195"/>
      <c r="UMX34" s="195"/>
      <c r="UMY34" s="195"/>
      <c r="UMZ34" s="195"/>
      <c r="UNA34" s="195"/>
      <c r="UNB34" s="195"/>
      <c r="UNC34" s="315"/>
      <c r="UND34" s="195"/>
      <c r="UNE34" s="195"/>
      <c r="UNF34" s="195"/>
      <c r="UNG34" s="195"/>
      <c r="UNH34" s="195"/>
      <c r="UNI34" s="195"/>
      <c r="UNJ34" s="195"/>
      <c r="UNK34" s="195"/>
      <c r="UNL34" s="195"/>
      <c r="UNM34" s="195"/>
      <c r="UNN34" s="195"/>
      <c r="UNO34" s="195"/>
      <c r="UNP34" s="195"/>
      <c r="UNQ34" s="315"/>
      <c r="UNR34" s="195"/>
      <c r="UNS34" s="195"/>
      <c r="UNT34" s="195"/>
      <c r="UNU34" s="195"/>
      <c r="UNV34" s="195"/>
      <c r="UNW34" s="195"/>
      <c r="UNX34" s="195"/>
      <c r="UNY34" s="195"/>
      <c r="UNZ34" s="195"/>
      <c r="UOA34" s="195"/>
      <c r="UOB34" s="195"/>
      <c r="UOC34" s="195"/>
      <c r="UOD34" s="195"/>
      <c r="UOE34" s="315"/>
      <c r="UOF34" s="195"/>
      <c r="UOG34" s="195"/>
      <c r="UOH34" s="195"/>
      <c r="UOI34" s="195"/>
      <c r="UOJ34" s="195"/>
      <c r="UOK34" s="195"/>
      <c r="UOL34" s="195"/>
      <c r="UOM34" s="195"/>
      <c r="UON34" s="195"/>
      <c r="UOO34" s="195"/>
      <c r="UOP34" s="195"/>
      <c r="UOQ34" s="195"/>
      <c r="UOR34" s="195"/>
      <c r="UOS34" s="315"/>
      <c r="UOT34" s="195"/>
      <c r="UOU34" s="195"/>
      <c r="UOV34" s="195"/>
      <c r="UOW34" s="195"/>
      <c r="UOX34" s="195"/>
      <c r="UOY34" s="195"/>
      <c r="UOZ34" s="195"/>
      <c r="UPA34" s="195"/>
      <c r="UPB34" s="195"/>
      <c r="UPC34" s="195"/>
      <c r="UPD34" s="195"/>
      <c r="UPE34" s="195"/>
      <c r="UPF34" s="195"/>
      <c r="UPG34" s="315"/>
      <c r="UPH34" s="195"/>
      <c r="UPI34" s="195"/>
      <c r="UPJ34" s="195"/>
      <c r="UPK34" s="195"/>
      <c r="UPL34" s="195"/>
      <c r="UPM34" s="195"/>
      <c r="UPN34" s="195"/>
      <c r="UPO34" s="195"/>
      <c r="UPP34" s="195"/>
      <c r="UPQ34" s="195"/>
      <c r="UPR34" s="195"/>
      <c r="UPS34" s="195"/>
      <c r="UPT34" s="195"/>
      <c r="UPU34" s="315"/>
      <c r="UPV34" s="195"/>
      <c r="UPW34" s="195"/>
      <c r="UPX34" s="195"/>
      <c r="UPY34" s="195"/>
      <c r="UPZ34" s="195"/>
      <c r="UQA34" s="195"/>
      <c r="UQB34" s="195"/>
      <c r="UQC34" s="195"/>
      <c r="UQD34" s="195"/>
      <c r="UQE34" s="195"/>
      <c r="UQF34" s="195"/>
      <c r="UQG34" s="195"/>
      <c r="UQH34" s="195"/>
      <c r="UQI34" s="315"/>
      <c r="UQJ34" s="195"/>
      <c r="UQK34" s="195"/>
      <c r="UQL34" s="195"/>
      <c r="UQM34" s="195"/>
      <c r="UQN34" s="195"/>
      <c r="UQO34" s="195"/>
      <c r="UQP34" s="195"/>
      <c r="UQQ34" s="195"/>
      <c r="UQR34" s="195"/>
      <c r="UQS34" s="195"/>
      <c r="UQT34" s="195"/>
      <c r="UQU34" s="195"/>
      <c r="UQV34" s="195"/>
      <c r="UQW34" s="315"/>
      <c r="UQX34" s="195"/>
      <c r="UQY34" s="195"/>
      <c r="UQZ34" s="195"/>
      <c r="URA34" s="195"/>
      <c r="URB34" s="195"/>
      <c r="URC34" s="195"/>
      <c r="URD34" s="195"/>
      <c r="URE34" s="195"/>
      <c r="URF34" s="195"/>
      <c r="URG34" s="195"/>
      <c r="URH34" s="195"/>
      <c r="URI34" s="195"/>
      <c r="URJ34" s="195"/>
      <c r="URK34" s="315"/>
      <c r="URL34" s="195"/>
      <c r="URM34" s="195"/>
      <c r="URN34" s="195"/>
      <c r="URO34" s="195"/>
      <c r="URP34" s="195"/>
      <c r="URQ34" s="195"/>
      <c r="URR34" s="195"/>
      <c r="URS34" s="195"/>
      <c r="URT34" s="195"/>
      <c r="URU34" s="195"/>
      <c r="URV34" s="195"/>
      <c r="URW34" s="195"/>
      <c r="URX34" s="195"/>
      <c r="URY34" s="315"/>
      <c r="URZ34" s="195"/>
      <c r="USA34" s="195"/>
      <c r="USB34" s="195"/>
      <c r="USC34" s="195"/>
      <c r="USD34" s="195"/>
      <c r="USE34" s="195"/>
      <c r="USF34" s="195"/>
      <c r="USG34" s="195"/>
      <c r="USH34" s="195"/>
      <c r="USI34" s="195"/>
      <c r="USJ34" s="195"/>
      <c r="USK34" s="195"/>
      <c r="USL34" s="195"/>
      <c r="USM34" s="315"/>
      <c r="USN34" s="195"/>
      <c r="USO34" s="195"/>
      <c r="USP34" s="195"/>
      <c r="USQ34" s="195"/>
      <c r="USR34" s="195"/>
      <c r="USS34" s="195"/>
      <c r="UST34" s="195"/>
      <c r="USU34" s="195"/>
      <c r="USV34" s="195"/>
      <c r="USW34" s="195"/>
      <c r="USX34" s="195"/>
      <c r="USY34" s="195"/>
      <c r="USZ34" s="195"/>
      <c r="UTA34" s="315"/>
      <c r="UTB34" s="195"/>
      <c r="UTC34" s="195"/>
      <c r="UTD34" s="195"/>
      <c r="UTE34" s="195"/>
      <c r="UTF34" s="195"/>
      <c r="UTG34" s="195"/>
      <c r="UTH34" s="195"/>
      <c r="UTI34" s="195"/>
      <c r="UTJ34" s="195"/>
      <c r="UTK34" s="195"/>
      <c r="UTL34" s="195"/>
      <c r="UTM34" s="195"/>
      <c r="UTN34" s="195"/>
      <c r="UTO34" s="315"/>
      <c r="UTP34" s="195"/>
      <c r="UTQ34" s="195"/>
      <c r="UTR34" s="195"/>
      <c r="UTS34" s="195"/>
      <c r="UTT34" s="195"/>
      <c r="UTU34" s="195"/>
      <c r="UTV34" s="195"/>
      <c r="UTW34" s="195"/>
      <c r="UTX34" s="195"/>
      <c r="UTY34" s="195"/>
      <c r="UTZ34" s="195"/>
      <c r="UUA34" s="195"/>
      <c r="UUB34" s="195"/>
      <c r="UUC34" s="315"/>
      <c r="UUD34" s="195"/>
      <c r="UUE34" s="195"/>
      <c r="UUF34" s="195"/>
      <c r="UUG34" s="195"/>
      <c r="UUH34" s="195"/>
      <c r="UUI34" s="195"/>
      <c r="UUJ34" s="195"/>
      <c r="UUK34" s="195"/>
      <c r="UUL34" s="195"/>
      <c r="UUM34" s="195"/>
      <c r="UUN34" s="195"/>
      <c r="UUO34" s="195"/>
      <c r="UUP34" s="195"/>
      <c r="UUQ34" s="315"/>
      <c r="UUR34" s="195"/>
      <c r="UUS34" s="195"/>
      <c r="UUT34" s="195"/>
      <c r="UUU34" s="195"/>
      <c r="UUV34" s="195"/>
      <c r="UUW34" s="195"/>
      <c r="UUX34" s="195"/>
      <c r="UUY34" s="195"/>
      <c r="UUZ34" s="195"/>
      <c r="UVA34" s="195"/>
      <c r="UVB34" s="195"/>
      <c r="UVC34" s="195"/>
      <c r="UVD34" s="195"/>
      <c r="UVE34" s="315"/>
      <c r="UVF34" s="195"/>
      <c r="UVG34" s="195"/>
      <c r="UVH34" s="195"/>
      <c r="UVI34" s="195"/>
      <c r="UVJ34" s="195"/>
      <c r="UVK34" s="195"/>
      <c r="UVL34" s="195"/>
      <c r="UVM34" s="195"/>
      <c r="UVN34" s="195"/>
      <c r="UVO34" s="195"/>
      <c r="UVP34" s="195"/>
      <c r="UVQ34" s="195"/>
      <c r="UVR34" s="195"/>
      <c r="UVS34" s="315"/>
      <c r="UVT34" s="195"/>
      <c r="UVU34" s="195"/>
      <c r="UVV34" s="195"/>
      <c r="UVW34" s="195"/>
      <c r="UVX34" s="195"/>
      <c r="UVY34" s="195"/>
      <c r="UVZ34" s="195"/>
      <c r="UWA34" s="195"/>
      <c r="UWB34" s="195"/>
      <c r="UWC34" s="195"/>
      <c r="UWD34" s="195"/>
      <c r="UWE34" s="195"/>
      <c r="UWF34" s="195"/>
      <c r="UWG34" s="315"/>
      <c r="UWH34" s="195"/>
      <c r="UWI34" s="195"/>
      <c r="UWJ34" s="195"/>
      <c r="UWK34" s="195"/>
      <c r="UWL34" s="195"/>
      <c r="UWM34" s="195"/>
      <c r="UWN34" s="195"/>
      <c r="UWO34" s="195"/>
      <c r="UWP34" s="195"/>
      <c r="UWQ34" s="195"/>
      <c r="UWR34" s="195"/>
      <c r="UWS34" s="195"/>
      <c r="UWT34" s="195"/>
      <c r="UWU34" s="315"/>
      <c r="UWV34" s="195"/>
      <c r="UWW34" s="195"/>
      <c r="UWX34" s="195"/>
      <c r="UWY34" s="195"/>
      <c r="UWZ34" s="195"/>
      <c r="UXA34" s="195"/>
      <c r="UXB34" s="195"/>
      <c r="UXC34" s="195"/>
      <c r="UXD34" s="195"/>
      <c r="UXE34" s="195"/>
      <c r="UXF34" s="195"/>
      <c r="UXG34" s="195"/>
      <c r="UXH34" s="195"/>
      <c r="UXI34" s="315"/>
      <c r="UXJ34" s="195"/>
      <c r="UXK34" s="195"/>
      <c r="UXL34" s="195"/>
      <c r="UXM34" s="195"/>
      <c r="UXN34" s="195"/>
      <c r="UXO34" s="195"/>
      <c r="UXP34" s="195"/>
      <c r="UXQ34" s="195"/>
      <c r="UXR34" s="195"/>
      <c r="UXS34" s="195"/>
      <c r="UXT34" s="195"/>
      <c r="UXU34" s="195"/>
      <c r="UXV34" s="195"/>
      <c r="UXW34" s="315"/>
      <c r="UXX34" s="195"/>
      <c r="UXY34" s="195"/>
      <c r="UXZ34" s="195"/>
      <c r="UYA34" s="195"/>
      <c r="UYB34" s="195"/>
      <c r="UYC34" s="195"/>
      <c r="UYD34" s="195"/>
      <c r="UYE34" s="195"/>
      <c r="UYF34" s="195"/>
      <c r="UYG34" s="195"/>
      <c r="UYH34" s="195"/>
      <c r="UYI34" s="195"/>
      <c r="UYJ34" s="195"/>
      <c r="UYK34" s="315"/>
      <c r="UYL34" s="195"/>
      <c r="UYM34" s="195"/>
      <c r="UYN34" s="195"/>
      <c r="UYO34" s="195"/>
      <c r="UYP34" s="195"/>
      <c r="UYQ34" s="195"/>
      <c r="UYR34" s="195"/>
      <c r="UYS34" s="195"/>
      <c r="UYT34" s="195"/>
      <c r="UYU34" s="195"/>
      <c r="UYV34" s="195"/>
      <c r="UYW34" s="195"/>
      <c r="UYX34" s="195"/>
      <c r="UYY34" s="315"/>
      <c r="UYZ34" s="195"/>
      <c r="UZA34" s="195"/>
      <c r="UZB34" s="195"/>
      <c r="UZC34" s="195"/>
      <c r="UZD34" s="195"/>
      <c r="UZE34" s="195"/>
      <c r="UZF34" s="195"/>
      <c r="UZG34" s="195"/>
      <c r="UZH34" s="195"/>
      <c r="UZI34" s="195"/>
      <c r="UZJ34" s="195"/>
      <c r="UZK34" s="195"/>
      <c r="UZL34" s="195"/>
      <c r="UZM34" s="315"/>
      <c r="UZN34" s="195"/>
      <c r="UZO34" s="195"/>
      <c r="UZP34" s="195"/>
      <c r="UZQ34" s="195"/>
      <c r="UZR34" s="195"/>
      <c r="UZS34" s="195"/>
      <c r="UZT34" s="195"/>
      <c r="UZU34" s="195"/>
      <c r="UZV34" s="195"/>
      <c r="UZW34" s="195"/>
      <c r="UZX34" s="195"/>
      <c r="UZY34" s="195"/>
      <c r="UZZ34" s="195"/>
      <c r="VAA34" s="315"/>
      <c r="VAB34" s="195"/>
      <c r="VAC34" s="195"/>
      <c r="VAD34" s="195"/>
      <c r="VAE34" s="195"/>
      <c r="VAF34" s="195"/>
      <c r="VAG34" s="195"/>
      <c r="VAH34" s="195"/>
      <c r="VAI34" s="195"/>
      <c r="VAJ34" s="195"/>
      <c r="VAK34" s="195"/>
      <c r="VAL34" s="195"/>
      <c r="VAM34" s="195"/>
      <c r="VAN34" s="195"/>
      <c r="VAO34" s="315"/>
      <c r="VAP34" s="195"/>
      <c r="VAQ34" s="195"/>
      <c r="VAR34" s="195"/>
      <c r="VAS34" s="195"/>
      <c r="VAT34" s="195"/>
      <c r="VAU34" s="195"/>
      <c r="VAV34" s="195"/>
      <c r="VAW34" s="195"/>
      <c r="VAX34" s="195"/>
      <c r="VAY34" s="195"/>
      <c r="VAZ34" s="195"/>
      <c r="VBA34" s="195"/>
      <c r="VBB34" s="195"/>
      <c r="VBC34" s="315"/>
      <c r="VBD34" s="195"/>
      <c r="VBE34" s="195"/>
      <c r="VBF34" s="195"/>
      <c r="VBG34" s="195"/>
      <c r="VBH34" s="195"/>
      <c r="VBI34" s="195"/>
      <c r="VBJ34" s="195"/>
      <c r="VBK34" s="195"/>
      <c r="VBL34" s="195"/>
      <c r="VBM34" s="195"/>
      <c r="VBN34" s="195"/>
      <c r="VBO34" s="195"/>
      <c r="VBP34" s="195"/>
      <c r="VBQ34" s="315"/>
      <c r="VBR34" s="195"/>
      <c r="VBS34" s="195"/>
      <c r="VBT34" s="195"/>
      <c r="VBU34" s="195"/>
      <c r="VBV34" s="195"/>
      <c r="VBW34" s="195"/>
      <c r="VBX34" s="195"/>
      <c r="VBY34" s="195"/>
      <c r="VBZ34" s="195"/>
      <c r="VCA34" s="195"/>
      <c r="VCB34" s="195"/>
      <c r="VCC34" s="195"/>
      <c r="VCD34" s="195"/>
      <c r="VCE34" s="315"/>
      <c r="VCF34" s="195"/>
      <c r="VCG34" s="195"/>
      <c r="VCH34" s="195"/>
      <c r="VCI34" s="195"/>
      <c r="VCJ34" s="195"/>
      <c r="VCK34" s="195"/>
      <c r="VCL34" s="195"/>
      <c r="VCM34" s="195"/>
      <c r="VCN34" s="195"/>
      <c r="VCO34" s="195"/>
      <c r="VCP34" s="195"/>
      <c r="VCQ34" s="195"/>
      <c r="VCR34" s="195"/>
      <c r="VCS34" s="315"/>
      <c r="VCT34" s="195"/>
      <c r="VCU34" s="195"/>
      <c r="VCV34" s="195"/>
      <c r="VCW34" s="195"/>
      <c r="VCX34" s="195"/>
      <c r="VCY34" s="195"/>
      <c r="VCZ34" s="195"/>
      <c r="VDA34" s="195"/>
      <c r="VDB34" s="195"/>
      <c r="VDC34" s="195"/>
      <c r="VDD34" s="195"/>
      <c r="VDE34" s="195"/>
      <c r="VDF34" s="195"/>
      <c r="VDG34" s="315"/>
      <c r="VDH34" s="195"/>
      <c r="VDI34" s="195"/>
      <c r="VDJ34" s="195"/>
      <c r="VDK34" s="195"/>
      <c r="VDL34" s="195"/>
      <c r="VDM34" s="195"/>
      <c r="VDN34" s="195"/>
      <c r="VDO34" s="195"/>
      <c r="VDP34" s="195"/>
      <c r="VDQ34" s="195"/>
      <c r="VDR34" s="195"/>
      <c r="VDS34" s="195"/>
      <c r="VDT34" s="195"/>
      <c r="VDU34" s="315"/>
      <c r="VDV34" s="195"/>
      <c r="VDW34" s="195"/>
      <c r="VDX34" s="195"/>
      <c r="VDY34" s="195"/>
      <c r="VDZ34" s="195"/>
      <c r="VEA34" s="195"/>
      <c r="VEB34" s="195"/>
      <c r="VEC34" s="195"/>
      <c r="VED34" s="195"/>
      <c r="VEE34" s="195"/>
      <c r="VEF34" s="195"/>
      <c r="VEG34" s="195"/>
      <c r="VEH34" s="195"/>
      <c r="VEI34" s="315"/>
      <c r="VEJ34" s="195"/>
      <c r="VEK34" s="195"/>
      <c r="VEL34" s="195"/>
      <c r="VEM34" s="195"/>
      <c r="VEN34" s="195"/>
      <c r="VEO34" s="195"/>
      <c r="VEP34" s="195"/>
      <c r="VEQ34" s="195"/>
      <c r="VER34" s="195"/>
      <c r="VES34" s="195"/>
      <c r="VET34" s="195"/>
      <c r="VEU34" s="195"/>
      <c r="VEV34" s="195"/>
      <c r="VEW34" s="315"/>
      <c r="VEX34" s="195"/>
      <c r="VEY34" s="195"/>
      <c r="VEZ34" s="195"/>
      <c r="VFA34" s="195"/>
      <c r="VFB34" s="195"/>
      <c r="VFC34" s="195"/>
      <c r="VFD34" s="195"/>
      <c r="VFE34" s="195"/>
      <c r="VFF34" s="195"/>
      <c r="VFG34" s="195"/>
      <c r="VFH34" s="195"/>
      <c r="VFI34" s="195"/>
      <c r="VFJ34" s="195"/>
      <c r="VFK34" s="315"/>
      <c r="VFL34" s="195"/>
      <c r="VFM34" s="195"/>
      <c r="VFN34" s="195"/>
      <c r="VFO34" s="195"/>
      <c r="VFP34" s="195"/>
      <c r="VFQ34" s="195"/>
      <c r="VFR34" s="195"/>
      <c r="VFS34" s="195"/>
      <c r="VFT34" s="195"/>
      <c r="VFU34" s="195"/>
      <c r="VFV34" s="195"/>
      <c r="VFW34" s="195"/>
      <c r="VFX34" s="195"/>
      <c r="VFY34" s="315"/>
      <c r="VFZ34" s="195"/>
      <c r="VGA34" s="195"/>
      <c r="VGB34" s="195"/>
      <c r="VGC34" s="195"/>
      <c r="VGD34" s="195"/>
      <c r="VGE34" s="195"/>
      <c r="VGF34" s="195"/>
      <c r="VGG34" s="195"/>
      <c r="VGH34" s="195"/>
      <c r="VGI34" s="195"/>
      <c r="VGJ34" s="195"/>
      <c r="VGK34" s="195"/>
      <c r="VGL34" s="195"/>
      <c r="VGM34" s="315"/>
      <c r="VGN34" s="195"/>
      <c r="VGO34" s="195"/>
      <c r="VGP34" s="195"/>
      <c r="VGQ34" s="195"/>
      <c r="VGR34" s="195"/>
      <c r="VGS34" s="195"/>
      <c r="VGT34" s="195"/>
      <c r="VGU34" s="195"/>
      <c r="VGV34" s="195"/>
      <c r="VGW34" s="195"/>
      <c r="VGX34" s="195"/>
      <c r="VGY34" s="195"/>
      <c r="VGZ34" s="195"/>
      <c r="VHA34" s="315"/>
      <c r="VHB34" s="195"/>
      <c r="VHC34" s="195"/>
      <c r="VHD34" s="195"/>
      <c r="VHE34" s="195"/>
      <c r="VHF34" s="195"/>
      <c r="VHG34" s="195"/>
      <c r="VHH34" s="195"/>
      <c r="VHI34" s="195"/>
      <c r="VHJ34" s="195"/>
      <c r="VHK34" s="195"/>
      <c r="VHL34" s="195"/>
      <c r="VHM34" s="195"/>
      <c r="VHN34" s="195"/>
      <c r="VHO34" s="315"/>
      <c r="VHP34" s="195"/>
      <c r="VHQ34" s="195"/>
      <c r="VHR34" s="195"/>
      <c r="VHS34" s="195"/>
      <c r="VHT34" s="195"/>
      <c r="VHU34" s="195"/>
      <c r="VHV34" s="195"/>
      <c r="VHW34" s="195"/>
      <c r="VHX34" s="195"/>
      <c r="VHY34" s="195"/>
      <c r="VHZ34" s="195"/>
      <c r="VIA34" s="195"/>
      <c r="VIB34" s="195"/>
      <c r="VIC34" s="315"/>
      <c r="VID34" s="195"/>
      <c r="VIE34" s="195"/>
      <c r="VIF34" s="195"/>
      <c r="VIG34" s="195"/>
      <c r="VIH34" s="195"/>
      <c r="VII34" s="195"/>
      <c r="VIJ34" s="195"/>
      <c r="VIK34" s="195"/>
      <c r="VIL34" s="195"/>
      <c r="VIM34" s="195"/>
      <c r="VIN34" s="195"/>
      <c r="VIO34" s="195"/>
      <c r="VIP34" s="195"/>
      <c r="VIQ34" s="315"/>
      <c r="VIR34" s="195"/>
      <c r="VIS34" s="195"/>
      <c r="VIT34" s="195"/>
      <c r="VIU34" s="195"/>
      <c r="VIV34" s="195"/>
      <c r="VIW34" s="195"/>
      <c r="VIX34" s="195"/>
      <c r="VIY34" s="195"/>
      <c r="VIZ34" s="195"/>
      <c r="VJA34" s="195"/>
      <c r="VJB34" s="195"/>
      <c r="VJC34" s="195"/>
      <c r="VJD34" s="195"/>
      <c r="VJE34" s="315"/>
      <c r="VJF34" s="195"/>
      <c r="VJG34" s="195"/>
      <c r="VJH34" s="195"/>
      <c r="VJI34" s="195"/>
      <c r="VJJ34" s="195"/>
      <c r="VJK34" s="195"/>
      <c r="VJL34" s="195"/>
      <c r="VJM34" s="195"/>
      <c r="VJN34" s="195"/>
      <c r="VJO34" s="195"/>
      <c r="VJP34" s="195"/>
      <c r="VJQ34" s="195"/>
      <c r="VJR34" s="195"/>
      <c r="VJS34" s="315"/>
      <c r="VJT34" s="195"/>
      <c r="VJU34" s="195"/>
      <c r="VJV34" s="195"/>
      <c r="VJW34" s="195"/>
      <c r="VJX34" s="195"/>
      <c r="VJY34" s="195"/>
      <c r="VJZ34" s="195"/>
      <c r="VKA34" s="195"/>
      <c r="VKB34" s="195"/>
      <c r="VKC34" s="195"/>
      <c r="VKD34" s="195"/>
      <c r="VKE34" s="195"/>
      <c r="VKF34" s="195"/>
      <c r="VKG34" s="315"/>
      <c r="VKH34" s="195"/>
      <c r="VKI34" s="195"/>
      <c r="VKJ34" s="195"/>
      <c r="VKK34" s="195"/>
      <c r="VKL34" s="195"/>
      <c r="VKM34" s="195"/>
      <c r="VKN34" s="195"/>
      <c r="VKO34" s="195"/>
      <c r="VKP34" s="195"/>
      <c r="VKQ34" s="195"/>
      <c r="VKR34" s="195"/>
      <c r="VKS34" s="195"/>
      <c r="VKT34" s="195"/>
      <c r="VKU34" s="315"/>
      <c r="VKV34" s="195"/>
      <c r="VKW34" s="195"/>
      <c r="VKX34" s="195"/>
      <c r="VKY34" s="195"/>
      <c r="VKZ34" s="195"/>
      <c r="VLA34" s="195"/>
      <c r="VLB34" s="195"/>
      <c r="VLC34" s="195"/>
      <c r="VLD34" s="195"/>
      <c r="VLE34" s="195"/>
      <c r="VLF34" s="195"/>
      <c r="VLG34" s="195"/>
      <c r="VLH34" s="195"/>
      <c r="VLI34" s="315"/>
      <c r="VLJ34" s="195"/>
      <c r="VLK34" s="195"/>
      <c r="VLL34" s="195"/>
      <c r="VLM34" s="195"/>
      <c r="VLN34" s="195"/>
      <c r="VLO34" s="195"/>
      <c r="VLP34" s="195"/>
      <c r="VLQ34" s="195"/>
      <c r="VLR34" s="195"/>
      <c r="VLS34" s="195"/>
      <c r="VLT34" s="195"/>
      <c r="VLU34" s="195"/>
      <c r="VLV34" s="195"/>
      <c r="VLW34" s="315"/>
      <c r="VLX34" s="195"/>
      <c r="VLY34" s="195"/>
      <c r="VLZ34" s="195"/>
      <c r="VMA34" s="195"/>
      <c r="VMB34" s="195"/>
      <c r="VMC34" s="195"/>
      <c r="VMD34" s="195"/>
      <c r="VME34" s="195"/>
      <c r="VMF34" s="195"/>
      <c r="VMG34" s="195"/>
      <c r="VMH34" s="195"/>
      <c r="VMI34" s="195"/>
      <c r="VMJ34" s="195"/>
      <c r="VMK34" s="315"/>
      <c r="VML34" s="195"/>
      <c r="VMM34" s="195"/>
      <c r="VMN34" s="195"/>
      <c r="VMO34" s="195"/>
      <c r="VMP34" s="195"/>
      <c r="VMQ34" s="195"/>
      <c r="VMR34" s="195"/>
      <c r="VMS34" s="195"/>
      <c r="VMT34" s="195"/>
      <c r="VMU34" s="195"/>
      <c r="VMV34" s="195"/>
      <c r="VMW34" s="195"/>
      <c r="VMX34" s="195"/>
      <c r="VMY34" s="315"/>
      <c r="VMZ34" s="195"/>
      <c r="VNA34" s="195"/>
      <c r="VNB34" s="195"/>
      <c r="VNC34" s="195"/>
      <c r="VND34" s="195"/>
      <c r="VNE34" s="195"/>
      <c r="VNF34" s="195"/>
      <c r="VNG34" s="195"/>
      <c r="VNH34" s="195"/>
      <c r="VNI34" s="195"/>
      <c r="VNJ34" s="195"/>
      <c r="VNK34" s="195"/>
      <c r="VNL34" s="195"/>
      <c r="VNM34" s="315"/>
      <c r="VNN34" s="195"/>
      <c r="VNO34" s="195"/>
      <c r="VNP34" s="195"/>
      <c r="VNQ34" s="195"/>
      <c r="VNR34" s="195"/>
      <c r="VNS34" s="195"/>
      <c r="VNT34" s="195"/>
      <c r="VNU34" s="195"/>
      <c r="VNV34" s="195"/>
      <c r="VNW34" s="195"/>
      <c r="VNX34" s="195"/>
      <c r="VNY34" s="195"/>
      <c r="VNZ34" s="195"/>
      <c r="VOA34" s="315"/>
      <c r="VOB34" s="195"/>
      <c r="VOC34" s="195"/>
      <c r="VOD34" s="195"/>
      <c r="VOE34" s="195"/>
      <c r="VOF34" s="195"/>
      <c r="VOG34" s="195"/>
      <c r="VOH34" s="195"/>
      <c r="VOI34" s="195"/>
      <c r="VOJ34" s="195"/>
      <c r="VOK34" s="195"/>
      <c r="VOL34" s="195"/>
      <c r="VOM34" s="195"/>
      <c r="VON34" s="195"/>
      <c r="VOO34" s="315"/>
      <c r="VOP34" s="195"/>
      <c r="VOQ34" s="195"/>
      <c r="VOR34" s="195"/>
      <c r="VOS34" s="195"/>
      <c r="VOT34" s="195"/>
      <c r="VOU34" s="195"/>
      <c r="VOV34" s="195"/>
      <c r="VOW34" s="195"/>
      <c r="VOX34" s="195"/>
      <c r="VOY34" s="195"/>
      <c r="VOZ34" s="195"/>
      <c r="VPA34" s="195"/>
      <c r="VPB34" s="195"/>
      <c r="VPC34" s="315"/>
      <c r="VPD34" s="195"/>
      <c r="VPE34" s="195"/>
      <c r="VPF34" s="195"/>
      <c r="VPG34" s="195"/>
      <c r="VPH34" s="195"/>
      <c r="VPI34" s="195"/>
      <c r="VPJ34" s="195"/>
      <c r="VPK34" s="195"/>
      <c r="VPL34" s="195"/>
      <c r="VPM34" s="195"/>
      <c r="VPN34" s="195"/>
      <c r="VPO34" s="195"/>
      <c r="VPP34" s="195"/>
      <c r="VPQ34" s="315"/>
      <c r="VPR34" s="195"/>
      <c r="VPS34" s="195"/>
      <c r="VPT34" s="195"/>
      <c r="VPU34" s="195"/>
      <c r="VPV34" s="195"/>
      <c r="VPW34" s="195"/>
      <c r="VPX34" s="195"/>
      <c r="VPY34" s="195"/>
      <c r="VPZ34" s="195"/>
      <c r="VQA34" s="195"/>
      <c r="VQB34" s="195"/>
      <c r="VQC34" s="195"/>
      <c r="VQD34" s="195"/>
      <c r="VQE34" s="315"/>
      <c r="VQF34" s="195"/>
      <c r="VQG34" s="195"/>
      <c r="VQH34" s="195"/>
      <c r="VQI34" s="195"/>
      <c r="VQJ34" s="195"/>
      <c r="VQK34" s="195"/>
      <c r="VQL34" s="195"/>
      <c r="VQM34" s="195"/>
      <c r="VQN34" s="195"/>
      <c r="VQO34" s="195"/>
      <c r="VQP34" s="195"/>
      <c r="VQQ34" s="195"/>
      <c r="VQR34" s="195"/>
      <c r="VQS34" s="315"/>
      <c r="VQT34" s="195"/>
      <c r="VQU34" s="195"/>
      <c r="VQV34" s="195"/>
      <c r="VQW34" s="195"/>
      <c r="VQX34" s="195"/>
      <c r="VQY34" s="195"/>
      <c r="VQZ34" s="195"/>
      <c r="VRA34" s="195"/>
      <c r="VRB34" s="195"/>
      <c r="VRC34" s="195"/>
      <c r="VRD34" s="195"/>
      <c r="VRE34" s="195"/>
      <c r="VRF34" s="195"/>
      <c r="VRG34" s="315"/>
      <c r="VRH34" s="195"/>
      <c r="VRI34" s="195"/>
      <c r="VRJ34" s="195"/>
      <c r="VRK34" s="195"/>
      <c r="VRL34" s="195"/>
      <c r="VRM34" s="195"/>
      <c r="VRN34" s="195"/>
      <c r="VRO34" s="195"/>
      <c r="VRP34" s="195"/>
      <c r="VRQ34" s="195"/>
      <c r="VRR34" s="195"/>
      <c r="VRS34" s="195"/>
      <c r="VRT34" s="195"/>
      <c r="VRU34" s="315"/>
      <c r="VRV34" s="195"/>
      <c r="VRW34" s="195"/>
      <c r="VRX34" s="195"/>
      <c r="VRY34" s="195"/>
      <c r="VRZ34" s="195"/>
      <c r="VSA34" s="195"/>
      <c r="VSB34" s="195"/>
      <c r="VSC34" s="195"/>
      <c r="VSD34" s="195"/>
      <c r="VSE34" s="195"/>
      <c r="VSF34" s="195"/>
      <c r="VSG34" s="195"/>
      <c r="VSH34" s="195"/>
      <c r="VSI34" s="315"/>
      <c r="VSJ34" s="195"/>
      <c r="VSK34" s="195"/>
      <c r="VSL34" s="195"/>
      <c r="VSM34" s="195"/>
      <c r="VSN34" s="195"/>
      <c r="VSO34" s="195"/>
      <c r="VSP34" s="195"/>
      <c r="VSQ34" s="195"/>
      <c r="VSR34" s="195"/>
      <c r="VSS34" s="195"/>
      <c r="VST34" s="195"/>
      <c r="VSU34" s="195"/>
      <c r="VSV34" s="195"/>
      <c r="VSW34" s="315"/>
      <c r="VSX34" s="195"/>
      <c r="VSY34" s="195"/>
      <c r="VSZ34" s="195"/>
      <c r="VTA34" s="195"/>
      <c r="VTB34" s="195"/>
      <c r="VTC34" s="195"/>
      <c r="VTD34" s="195"/>
      <c r="VTE34" s="195"/>
      <c r="VTF34" s="195"/>
      <c r="VTG34" s="195"/>
      <c r="VTH34" s="195"/>
      <c r="VTI34" s="195"/>
      <c r="VTJ34" s="195"/>
      <c r="VTK34" s="315"/>
      <c r="VTL34" s="195"/>
      <c r="VTM34" s="195"/>
      <c r="VTN34" s="195"/>
      <c r="VTO34" s="195"/>
      <c r="VTP34" s="195"/>
      <c r="VTQ34" s="195"/>
      <c r="VTR34" s="195"/>
      <c r="VTS34" s="195"/>
      <c r="VTT34" s="195"/>
      <c r="VTU34" s="195"/>
      <c r="VTV34" s="195"/>
      <c r="VTW34" s="195"/>
      <c r="VTX34" s="195"/>
      <c r="VTY34" s="315"/>
      <c r="VTZ34" s="195"/>
      <c r="VUA34" s="195"/>
      <c r="VUB34" s="195"/>
      <c r="VUC34" s="195"/>
      <c r="VUD34" s="195"/>
      <c r="VUE34" s="195"/>
      <c r="VUF34" s="195"/>
      <c r="VUG34" s="195"/>
      <c r="VUH34" s="195"/>
      <c r="VUI34" s="195"/>
      <c r="VUJ34" s="195"/>
      <c r="VUK34" s="195"/>
      <c r="VUL34" s="195"/>
      <c r="VUM34" s="315"/>
      <c r="VUN34" s="195"/>
      <c r="VUO34" s="195"/>
      <c r="VUP34" s="195"/>
      <c r="VUQ34" s="195"/>
      <c r="VUR34" s="195"/>
      <c r="VUS34" s="195"/>
      <c r="VUT34" s="195"/>
      <c r="VUU34" s="195"/>
      <c r="VUV34" s="195"/>
      <c r="VUW34" s="195"/>
      <c r="VUX34" s="195"/>
      <c r="VUY34" s="195"/>
      <c r="VUZ34" s="195"/>
      <c r="VVA34" s="315"/>
      <c r="VVB34" s="195"/>
      <c r="VVC34" s="195"/>
      <c r="VVD34" s="195"/>
      <c r="VVE34" s="195"/>
      <c r="VVF34" s="195"/>
      <c r="VVG34" s="195"/>
      <c r="VVH34" s="195"/>
      <c r="VVI34" s="195"/>
      <c r="VVJ34" s="195"/>
      <c r="VVK34" s="195"/>
      <c r="VVL34" s="195"/>
      <c r="VVM34" s="195"/>
      <c r="VVN34" s="195"/>
      <c r="VVO34" s="315"/>
      <c r="VVP34" s="195"/>
      <c r="VVQ34" s="195"/>
      <c r="VVR34" s="195"/>
      <c r="VVS34" s="195"/>
      <c r="VVT34" s="195"/>
      <c r="VVU34" s="195"/>
      <c r="VVV34" s="195"/>
      <c r="VVW34" s="195"/>
      <c r="VVX34" s="195"/>
      <c r="VVY34" s="195"/>
      <c r="VVZ34" s="195"/>
      <c r="VWA34" s="195"/>
      <c r="VWB34" s="195"/>
      <c r="VWC34" s="315"/>
      <c r="VWD34" s="195"/>
      <c r="VWE34" s="195"/>
      <c r="VWF34" s="195"/>
      <c r="VWG34" s="195"/>
      <c r="VWH34" s="195"/>
      <c r="VWI34" s="195"/>
      <c r="VWJ34" s="195"/>
      <c r="VWK34" s="195"/>
      <c r="VWL34" s="195"/>
      <c r="VWM34" s="195"/>
      <c r="VWN34" s="195"/>
      <c r="VWO34" s="195"/>
      <c r="VWP34" s="195"/>
      <c r="VWQ34" s="315"/>
      <c r="VWR34" s="195"/>
      <c r="VWS34" s="195"/>
      <c r="VWT34" s="195"/>
      <c r="VWU34" s="195"/>
      <c r="VWV34" s="195"/>
      <c r="VWW34" s="195"/>
      <c r="VWX34" s="195"/>
      <c r="VWY34" s="195"/>
      <c r="VWZ34" s="195"/>
      <c r="VXA34" s="195"/>
      <c r="VXB34" s="195"/>
      <c r="VXC34" s="195"/>
      <c r="VXD34" s="195"/>
      <c r="VXE34" s="315"/>
      <c r="VXF34" s="195"/>
      <c r="VXG34" s="195"/>
      <c r="VXH34" s="195"/>
      <c r="VXI34" s="195"/>
      <c r="VXJ34" s="195"/>
      <c r="VXK34" s="195"/>
      <c r="VXL34" s="195"/>
      <c r="VXM34" s="195"/>
      <c r="VXN34" s="195"/>
      <c r="VXO34" s="195"/>
      <c r="VXP34" s="195"/>
      <c r="VXQ34" s="195"/>
      <c r="VXR34" s="195"/>
      <c r="VXS34" s="315"/>
      <c r="VXT34" s="195"/>
      <c r="VXU34" s="195"/>
      <c r="VXV34" s="195"/>
      <c r="VXW34" s="195"/>
      <c r="VXX34" s="195"/>
      <c r="VXY34" s="195"/>
      <c r="VXZ34" s="195"/>
      <c r="VYA34" s="195"/>
      <c r="VYB34" s="195"/>
      <c r="VYC34" s="195"/>
      <c r="VYD34" s="195"/>
      <c r="VYE34" s="195"/>
      <c r="VYF34" s="195"/>
      <c r="VYG34" s="315"/>
      <c r="VYH34" s="195"/>
      <c r="VYI34" s="195"/>
      <c r="VYJ34" s="195"/>
      <c r="VYK34" s="195"/>
      <c r="VYL34" s="195"/>
      <c r="VYM34" s="195"/>
      <c r="VYN34" s="195"/>
      <c r="VYO34" s="195"/>
      <c r="VYP34" s="195"/>
      <c r="VYQ34" s="195"/>
      <c r="VYR34" s="195"/>
      <c r="VYS34" s="195"/>
      <c r="VYT34" s="195"/>
      <c r="VYU34" s="315"/>
      <c r="VYV34" s="195"/>
      <c r="VYW34" s="195"/>
      <c r="VYX34" s="195"/>
      <c r="VYY34" s="195"/>
      <c r="VYZ34" s="195"/>
      <c r="VZA34" s="195"/>
      <c r="VZB34" s="195"/>
      <c r="VZC34" s="195"/>
      <c r="VZD34" s="195"/>
      <c r="VZE34" s="195"/>
      <c r="VZF34" s="195"/>
      <c r="VZG34" s="195"/>
      <c r="VZH34" s="195"/>
      <c r="VZI34" s="315"/>
      <c r="VZJ34" s="195"/>
      <c r="VZK34" s="195"/>
      <c r="VZL34" s="195"/>
      <c r="VZM34" s="195"/>
      <c r="VZN34" s="195"/>
      <c r="VZO34" s="195"/>
      <c r="VZP34" s="195"/>
      <c r="VZQ34" s="195"/>
      <c r="VZR34" s="195"/>
      <c r="VZS34" s="195"/>
      <c r="VZT34" s="195"/>
      <c r="VZU34" s="195"/>
      <c r="VZV34" s="195"/>
      <c r="VZW34" s="315"/>
      <c r="VZX34" s="195"/>
      <c r="VZY34" s="195"/>
      <c r="VZZ34" s="195"/>
      <c r="WAA34" s="195"/>
      <c r="WAB34" s="195"/>
      <c r="WAC34" s="195"/>
      <c r="WAD34" s="195"/>
      <c r="WAE34" s="195"/>
      <c r="WAF34" s="195"/>
      <c r="WAG34" s="195"/>
      <c r="WAH34" s="195"/>
      <c r="WAI34" s="195"/>
      <c r="WAJ34" s="195"/>
      <c r="WAK34" s="315"/>
      <c r="WAL34" s="195"/>
      <c r="WAM34" s="195"/>
      <c r="WAN34" s="195"/>
      <c r="WAO34" s="195"/>
      <c r="WAP34" s="195"/>
      <c r="WAQ34" s="195"/>
      <c r="WAR34" s="195"/>
      <c r="WAS34" s="195"/>
      <c r="WAT34" s="195"/>
      <c r="WAU34" s="195"/>
      <c r="WAV34" s="195"/>
      <c r="WAW34" s="195"/>
      <c r="WAX34" s="195"/>
      <c r="WAY34" s="315"/>
      <c r="WAZ34" s="195"/>
      <c r="WBA34" s="195"/>
      <c r="WBB34" s="195"/>
      <c r="WBC34" s="195"/>
      <c r="WBD34" s="195"/>
      <c r="WBE34" s="195"/>
      <c r="WBF34" s="195"/>
      <c r="WBG34" s="195"/>
      <c r="WBH34" s="195"/>
      <c r="WBI34" s="195"/>
      <c r="WBJ34" s="195"/>
      <c r="WBK34" s="195"/>
      <c r="WBL34" s="195"/>
      <c r="WBM34" s="315"/>
      <c r="WBN34" s="195"/>
      <c r="WBO34" s="195"/>
      <c r="WBP34" s="195"/>
      <c r="WBQ34" s="195"/>
      <c r="WBR34" s="195"/>
      <c r="WBS34" s="195"/>
      <c r="WBT34" s="195"/>
      <c r="WBU34" s="195"/>
      <c r="WBV34" s="195"/>
      <c r="WBW34" s="195"/>
      <c r="WBX34" s="195"/>
      <c r="WBY34" s="195"/>
      <c r="WBZ34" s="195"/>
      <c r="WCA34" s="315"/>
      <c r="WCB34" s="195"/>
      <c r="WCC34" s="195"/>
      <c r="WCD34" s="195"/>
      <c r="WCE34" s="195"/>
      <c r="WCF34" s="195"/>
      <c r="WCG34" s="195"/>
      <c r="WCH34" s="195"/>
      <c r="WCI34" s="195"/>
      <c r="WCJ34" s="195"/>
      <c r="WCK34" s="195"/>
      <c r="WCL34" s="195"/>
      <c r="WCM34" s="195"/>
      <c r="WCN34" s="195"/>
      <c r="WCO34" s="315"/>
      <c r="WCP34" s="195"/>
      <c r="WCQ34" s="195"/>
      <c r="WCR34" s="195"/>
      <c r="WCS34" s="195"/>
      <c r="WCT34" s="195"/>
      <c r="WCU34" s="195"/>
      <c r="WCV34" s="195"/>
      <c r="WCW34" s="195"/>
      <c r="WCX34" s="195"/>
      <c r="WCY34" s="195"/>
      <c r="WCZ34" s="195"/>
      <c r="WDA34" s="195"/>
      <c r="WDB34" s="195"/>
      <c r="WDC34" s="315"/>
      <c r="WDD34" s="195"/>
      <c r="WDE34" s="195"/>
      <c r="WDF34" s="195"/>
      <c r="WDG34" s="195"/>
      <c r="WDH34" s="195"/>
      <c r="WDI34" s="195"/>
      <c r="WDJ34" s="195"/>
      <c r="WDK34" s="195"/>
      <c r="WDL34" s="195"/>
      <c r="WDM34" s="195"/>
      <c r="WDN34" s="195"/>
      <c r="WDO34" s="195"/>
      <c r="WDP34" s="195"/>
      <c r="WDQ34" s="315"/>
      <c r="WDR34" s="195"/>
      <c r="WDS34" s="195"/>
      <c r="WDT34" s="195"/>
      <c r="WDU34" s="195"/>
      <c r="WDV34" s="195"/>
      <c r="WDW34" s="195"/>
      <c r="WDX34" s="195"/>
      <c r="WDY34" s="195"/>
      <c r="WDZ34" s="195"/>
      <c r="WEA34" s="195"/>
      <c r="WEB34" s="195"/>
      <c r="WEC34" s="195"/>
      <c r="WED34" s="195"/>
      <c r="WEE34" s="315"/>
      <c r="WEF34" s="195"/>
      <c r="WEG34" s="195"/>
      <c r="WEH34" s="195"/>
      <c r="WEI34" s="195"/>
      <c r="WEJ34" s="195"/>
      <c r="WEK34" s="195"/>
      <c r="WEL34" s="195"/>
      <c r="WEM34" s="195"/>
      <c r="WEN34" s="195"/>
      <c r="WEO34" s="195"/>
      <c r="WEP34" s="195"/>
      <c r="WEQ34" s="195"/>
      <c r="WER34" s="195"/>
      <c r="WES34" s="315"/>
      <c r="WET34" s="195"/>
      <c r="WEU34" s="195"/>
      <c r="WEV34" s="195"/>
      <c r="WEW34" s="195"/>
      <c r="WEX34" s="195"/>
      <c r="WEY34" s="195"/>
      <c r="WEZ34" s="195"/>
      <c r="WFA34" s="195"/>
      <c r="WFB34" s="195"/>
      <c r="WFC34" s="195"/>
      <c r="WFD34" s="195"/>
      <c r="WFE34" s="195"/>
      <c r="WFF34" s="195"/>
      <c r="WFG34" s="315"/>
      <c r="WFH34" s="195"/>
      <c r="WFI34" s="195"/>
      <c r="WFJ34" s="195"/>
      <c r="WFK34" s="195"/>
      <c r="WFL34" s="195"/>
      <c r="WFM34" s="195"/>
      <c r="WFN34" s="195"/>
      <c r="WFO34" s="195"/>
      <c r="WFP34" s="195"/>
      <c r="WFQ34" s="195"/>
      <c r="WFR34" s="195"/>
      <c r="WFS34" s="195"/>
      <c r="WFT34" s="195"/>
      <c r="WFU34" s="315"/>
      <c r="WFV34" s="195"/>
      <c r="WFW34" s="195"/>
      <c r="WFX34" s="195"/>
      <c r="WFY34" s="195"/>
      <c r="WFZ34" s="195"/>
      <c r="WGA34" s="195"/>
      <c r="WGB34" s="195"/>
      <c r="WGC34" s="195"/>
      <c r="WGD34" s="195"/>
      <c r="WGE34" s="195"/>
      <c r="WGF34" s="195"/>
      <c r="WGG34" s="195"/>
      <c r="WGH34" s="195"/>
      <c r="WGI34" s="315"/>
      <c r="WGJ34" s="195"/>
      <c r="WGK34" s="195"/>
      <c r="WGL34" s="195"/>
      <c r="WGM34" s="195"/>
      <c r="WGN34" s="195"/>
      <c r="WGO34" s="195"/>
      <c r="WGP34" s="195"/>
      <c r="WGQ34" s="195"/>
      <c r="WGR34" s="195"/>
      <c r="WGS34" s="195"/>
      <c r="WGT34" s="195"/>
      <c r="WGU34" s="195"/>
      <c r="WGV34" s="195"/>
      <c r="WGW34" s="315"/>
      <c r="WGX34" s="195"/>
      <c r="WGY34" s="195"/>
      <c r="WGZ34" s="195"/>
      <c r="WHA34" s="195"/>
      <c r="WHB34" s="195"/>
      <c r="WHC34" s="195"/>
      <c r="WHD34" s="195"/>
      <c r="WHE34" s="195"/>
      <c r="WHF34" s="195"/>
      <c r="WHG34" s="195"/>
      <c r="WHH34" s="195"/>
      <c r="WHI34" s="195"/>
      <c r="WHJ34" s="195"/>
      <c r="WHK34" s="315"/>
      <c r="WHL34" s="195"/>
      <c r="WHM34" s="195"/>
      <c r="WHN34" s="195"/>
      <c r="WHO34" s="195"/>
      <c r="WHP34" s="195"/>
      <c r="WHQ34" s="195"/>
      <c r="WHR34" s="195"/>
      <c r="WHS34" s="195"/>
      <c r="WHT34" s="195"/>
      <c r="WHU34" s="195"/>
      <c r="WHV34" s="195"/>
      <c r="WHW34" s="195"/>
      <c r="WHX34" s="195"/>
      <c r="WHY34" s="315"/>
      <c r="WHZ34" s="195"/>
      <c r="WIA34" s="195"/>
      <c r="WIB34" s="195"/>
      <c r="WIC34" s="195"/>
      <c r="WID34" s="195"/>
      <c r="WIE34" s="195"/>
      <c r="WIF34" s="195"/>
      <c r="WIG34" s="195"/>
      <c r="WIH34" s="195"/>
      <c r="WII34" s="195"/>
      <c r="WIJ34" s="195"/>
      <c r="WIK34" s="195"/>
      <c r="WIL34" s="195"/>
      <c r="WIM34" s="315"/>
      <c r="WIN34" s="195"/>
      <c r="WIO34" s="195"/>
      <c r="WIP34" s="195"/>
      <c r="WIQ34" s="195"/>
      <c r="WIR34" s="195"/>
      <c r="WIS34" s="195"/>
      <c r="WIT34" s="195"/>
      <c r="WIU34" s="195"/>
      <c r="WIV34" s="195"/>
      <c r="WIW34" s="195"/>
      <c r="WIX34" s="195"/>
      <c r="WIY34" s="195"/>
      <c r="WIZ34" s="195"/>
      <c r="WJA34" s="315"/>
      <c r="WJB34" s="195"/>
      <c r="WJC34" s="195"/>
      <c r="WJD34" s="195"/>
      <c r="WJE34" s="195"/>
      <c r="WJF34" s="195"/>
      <c r="WJG34" s="195"/>
      <c r="WJH34" s="195"/>
      <c r="WJI34" s="195"/>
      <c r="WJJ34" s="195"/>
      <c r="WJK34" s="195"/>
      <c r="WJL34" s="195"/>
      <c r="WJM34" s="195"/>
      <c r="WJN34" s="195"/>
      <c r="WJO34" s="315"/>
      <c r="WJP34" s="195"/>
      <c r="WJQ34" s="195"/>
      <c r="WJR34" s="195"/>
      <c r="WJS34" s="195"/>
      <c r="WJT34" s="195"/>
      <c r="WJU34" s="195"/>
      <c r="WJV34" s="195"/>
      <c r="WJW34" s="195"/>
      <c r="WJX34" s="195"/>
      <c r="WJY34" s="195"/>
      <c r="WJZ34" s="195"/>
      <c r="WKA34" s="195"/>
      <c r="WKB34" s="195"/>
      <c r="WKC34" s="315"/>
      <c r="WKD34" s="195"/>
      <c r="WKE34" s="195"/>
      <c r="WKF34" s="195"/>
      <c r="WKG34" s="195"/>
      <c r="WKH34" s="195"/>
      <c r="WKI34" s="195"/>
      <c r="WKJ34" s="195"/>
      <c r="WKK34" s="195"/>
      <c r="WKL34" s="195"/>
      <c r="WKM34" s="195"/>
      <c r="WKN34" s="195"/>
      <c r="WKO34" s="195"/>
      <c r="WKP34" s="195"/>
      <c r="WKQ34" s="315"/>
      <c r="WKR34" s="195"/>
      <c r="WKS34" s="195"/>
      <c r="WKT34" s="195"/>
      <c r="WKU34" s="195"/>
      <c r="WKV34" s="195"/>
      <c r="WKW34" s="195"/>
      <c r="WKX34" s="195"/>
      <c r="WKY34" s="195"/>
      <c r="WKZ34" s="195"/>
      <c r="WLA34" s="195"/>
      <c r="WLB34" s="195"/>
      <c r="WLC34" s="195"/>
      <c r="WLD34" s="195"/>
      <c r="WLE34" s="315"/>
      <c r="WLF34" s="195"/>
      <c r="WLG34" s="195"/>
      <c r="WLH34" s="195"/>
      <c r="WLI34" s="195"/>
      <c r="WLJ34" s="195"/>
      <c r="WLK34" s="195"/>
      <c r="WLL34" s="195"/>
      <c r="WLM34" s="195"/>
      <c r="WLN34" s="195"/>
      <c r="WLO34" s="195"/>
      <c r="WLP34" s="195"/>
      <c r="WLQ34" s="195"/>
      <c r="WLR34" s="195"/>
      <c r="WLS34" s="315"/>
      <c r="WLT34" s="195"/>
      <c r="WLU34" s="195"/>
      <c r="WLV34" s="195"/>
      <c r="WLW34" s="195"/>
      <c r="WLX34" s="195"/>
      <c r="WLY34" s="195"/>
      <c r="WLZ34" s="195"/>
      <c r="WMA34" s="195"/>
      <c r="WMB34" s="195"/>
      <c r="WMC34" s="195"/>
      <c r="WMD34" s="195"/>
      <c r="WME34" s="195"/>
      <c r="WMF34" s="195"/>
      <c r="WMG34" s="315"/>
      <c r="WMH34" s="195"/>
      <c r="WMI34" s="195"/>
      <c r="WMJ34" s="195"/>
      <c r="WMK34" s="195"/>
      <c r="WML34" s="195"/>
      <c r="WMM34" s="195"/>
      <c r="WMN34" s="195"/>
      <c r="WMO34" s="195"/>
      <c r="WMP34" s="195"/>
      <c r="WMQ34" s="195"/>
      <c r="WMR34" s="195"/>
      <c r="WMS34" s="195"/>
      <c r="WMT34" s="195"/>
      <c r="WMU34" s="315"/>
      <c r="WMV34" s="195"/>
      <c r="WMW34" s="195"/>
      <c r="WMX34" s="195"/>
      <c r="WMY34" s="195"/>
      <c r="WMZ34" s="195"/>
      <c r="WNA34" s="195"/>
      <c r="WNB34" s="195"/>
      <c r="WNC34" s="195"/>
      <c r="WND34" s="195"/>
      <c r="WNE34" s="195"/>
      <c r="WNF34" s="195"/>
      <c r="WNG34" s="195"/>
      <c r="WNH34" s="195"/>
      <c r="WNI34" s="315"/>
      <c r="WNJ34" s="195"/>
      <c r="WNK34" s="195"/>
      <c r="WNL34" s="195"/>
      <c r="WNM34" s="195"/>
      <c r="WNN34" s="195"/>
      <c r="WNO34" s="195"/>
      <c r="WNP34" s="195"/>
      <c r="WNQ34" s="195"/>
      <c r="WNR34" s="195"/>
      <c r="WNS34" s="195"/>
      <c r="WNT34" s="195"/>
      <c r="WNU34" s="195"/>
      <c r="WNV34" s="195"/>
      <c r="WNW34" s="315"/>
      <c r="WNX34" s="195"/>
      <c r="WNY34" s="195"/>
      <c r="WNZ34" s="195"/>
      <c r="WOA34" s="195"/>
      <c r="WOB34" s="195"/>
      <c r="WOC34" s="195"/>
      <c r="WOD34" s="195"/>
      <c r="WOE34" s="195"/>
      <c r="WOF34" s="195"/>
      <c r="WOG34" s="195"/>
      <c r="WOH34" s="195"/>
      <c r="WOI34" s="195"/>
      <c r="WOJ34" s="195"/>
      <c r="WOK34" s="315"/>
      <c r="WOL34" s="195"/>
      <c r="WOM34" s="195"/>
      <c r="WON34" s="195"/>
      <c r="WOO34" s="195"/>
      <c r="WOP34" s="195"/>
      <c r="WOQ34" s="195"/>
      <c r="WOR34" s="195"/>
      <c r="WOS34" s="195"/>
      <c r="WOT34" s="195"/>
      <c r="WOU34" s="195"/>
      <c r="WOV34" s="195"/>
      <c r="WOW34" s="195"/>
      <c r="WOX34" s="195"/>
      <c r="WOY34" s="315"/>
      <c r="WOZ34" s="195"/>
      <c r="WPA34" s="195"/>
      <c r="WPB34" s="195"/>
      <c r="WPC34" s="195"/>
      <c r="WPD34" s="195"/>
      <c r="WPE34" s="195"/>
      <c r="WPF34" s="195"/>
      <c r="WPG34" s="195"/>
      <c r="WPH34" s="195"/>
      <c r="WPI34" s="195"/>
      <c r="WPJ34" s="195"/>
      <c r="WPK34" s="195"/>
      <c r="WPL34" s="195"/>
      <c r="WPM34" s="315"/>
      <c r="WPN34" s="195"/>
      <c r="WPO34" s="195"/>
      <c r="WPP34" s="195"/>
      <c r="WPQ34" s="195"/>
      <c r="WPR34" s="195"/>
      <c r="WPS34" s="195"/>
      <c r="WPT34" s="195"/>
      <c r="WPU34" s="195"/>
      <c r="WPV34" s="195"/>
      <c r="WPW34" s="195"/>
      <c r="WPX34" s="195"/>
      <c r="WPY34" s="195"/>
      <c r="WPZ34" s="195"/>
      <c r="WQA34" s="315"/>
      <c r="WQB34" s="195"/>
      <c r="WQC34" s="195"/>
      <c r="WQD34" s="195"/>
      <c r="WQE34" s="195"/>
      <c r="WQF34" s="195"/>
      <c r="WQG34" s="195"/>
      <c r="WQH34" s="195"/>
      <c r="WQI34" s="195"/>
      <c r="WQJ34" s="195"/>
      <c r="WQK34" s="195"/>
      <c r="WQL34" s="195"/>
      <c r="WQM34" s="195"/>
      <c r="WQN34" s="195"/>
      <c r="WQO34" s="315"/>
      <c r="WQP34" s="195"/>
      <c r="WQQ34" s="195"/>
      <c r="WQR34" s="195"/>
      <c r="WQS34" s="195"/>
      <c r="WQT34" s="195"/>
      <c r="WQU34" s="195"/>
      <c r="WQV34" s="195"/>
      <c r="WQW34" s="195"/>
      <c r="WQX34" s="195"/>
      <c r="WQY34" s="195"/>
      <c r="WQZ34" s="195"/>
      <c r="WRA34" s="195"/>
      <c r="WRB34" s="195"/>
      <c r="WRC34" s="315"/>
      <c r="WRD34" s="195"/>
      <c r="WRE34" s="195"/>
      <c r="WRF34" s="195"/>
      <c r="WRG34" s="195"/>
      <c r="WRH34" s="195"/>
      <c r="WRI34" s="195"/>
      <c r="WRJ34" s="195"/>
      <c r="WRK34" s="195"/>
      <c r="WRL34" s="195"/>
      <c r="WRM34" s="195"/>
      <c r="WRN34" s="195"/>
      <c r="WRO34" s="195"/>
      <c r="WRP34" s="195"/>
      <c r="WRQ34" s="315"/>
      <c r="WRR34" s="195"/>
      <c r="WRS34" s="195"/>
      <c r="WRT34" s="195"/>
      <c r="WRU34" s="195"/>
      <c r="WRV34" s="195"/>
      <c r="WRW34" s="195"/>
      <c r="WRX34" s="195"/>
      <c r="WRY34" s="195"/>
      <c r="WRZ34" s="195"/>
      <c r="WSA34" s="195"/>
      <c r="WSB34" s="195"/>
      <c r="WSC34" s="195"/>
      <c r="WSD34" s="195"/>
      <c r="WSE34" s="315"/>
      <c r="WSF34" s="195"/>
      <c r="WSG34" s="195"/>
      <c r="WSH34" s="195"/>
      <c r="WSI34" s="195"/>
      <c r="WSJ34" s="195"/>
      <c r="WSK34" s="195"/>
      <c r="WSL34" s="195"/>
      <c r="WSM34" s="195"/>
      <c r="WSN34" s="195"/>
      <c r="WSO34" s="195"/>
      <c r="WSP34" s="195"/>
      <c r="WSQ34" s="195"/>
      <c r="WSR34" s="195"/>
      <c r="WSS34" s="315"/>
      <c r="WST34" s="195"/>
      <c r="WSU34" s="195"/>
      <c r="WSV34" s="195"/>
      <c r="WSW34" s="195"/>
      <c r="WSX34" s="195"/>
      <c r="WSY34" s="195"/>
      <c r="WSZ34" s="195"/>
      <c r="WTA34" s="195"/>
      <c r="WTB34" s="195"/>
      <c r="WTC34" s="195"/>
      <c r="WTD34" s="195"/>
      <c r="WTE34" s="195"/>
      <c r="WTF34" s="195"/>
      <c r="WTG34" s="315"/>
      <c r="WTH34" s="195"/>
      <c r="WTI34" s="195"/>
      <c r="WTJ34" s="195"/>
      <c r="WTK34" s="195"/>
      <c r="WTL34" s="195"/>
      <c r="WTM34" s="195"/>
      <c r="WTN34" s="195"/>
      <c r="WTO34" s="195"/>
      <c r="WTP34" s="195"/>
      <c r="WTQ34" s="195"/>
      <c r="WTR34" s="195"/>
      <c r="WTS34" s="195"/>
      <c r="WTT34" s="195"/>
      <c r="WTU34" s="315"/>
      <c r="WTV34" s="195"/>
      <c r="WTW34" s="195"/>
      <c r="WTX34" s="195"/>
      <c r="WTY34" s="195"/>
      <c r="WTZ34" s="195"/>
      <c r="WUA34" s="195"/>
      <c r="WUB34" s="195"/>
      <c r="WUC34" s="195"/>
      <c r="WUD34" s="195"/>
      <c r="WUE34" s="195"/>
      <c r="WUF34" s="195"/>
      <c r="WUG34" s="195"/>
      <c r="WUH34" s="195"/>
      <c r="WUI34" s="315"/>
      <c r="WUJ34" s="195"/>
      <c r="WUK34" s="195"/>
      <c r="WUL34" s="195"/>
      <c r="WUM34" s="195"/>
      <c r="WUN34" s="195"/>
      <c r="WUO34" s="195"/>
      <c r="WUP34" s="195"/>
      <c r="WUQ34" s="195"/>
      <c r="WUR34" s="195"/>
      <c r="WUS34" s="195"/>
      <c r="WUT34" s="195"/>
      <c r="WUU34" s="195"/>
      <c r="WUV34" s="195"/>
      <c r="WUW34" s="315"/>
      <c r="WUX34" s="195"/>
      <c r="WUY34" s="195"/>
      <c r="WUZ34" s="195"/>
      <c r="WVA34" s="195"/>
      <c r="WVB34" s="195"/>
      <c r="WVC34" s="195"/>
      <c r="WVD34" s="195"/>
      <c r="WVE34" s="195"/>
      <c r="WVF34" s="195"/>
      <c r="WVG34" s="195"/>
      <c r="WVH34" s="195"/>
      <c r="WVI34" s="195"/>
      <c r="WVJ34" s="195"/>
      <c r="WVK34" s="315"/>
      <c r="WVL34" s="195"/>
      <c r="WVM34" s="195"/>
      <c r="WVN34" s="195"/>
      <c r="WVO34" s="195"/>
      <c r="WVP34" s="195"/>
      <c r="WVQ34" s="195"/>
      <c r="WVR34" s="195"/>
      <c r="WVS34" s="195"/>
      <c r="WVT34" s="195"/>
      <c r="WVU34" s="195"/>
      <c r="WVV34" s="195"/>
      <c r="WVW34" s="195"/>
      <c r="WVX34" s="195"/>
      <c r="WVY34" s="315"/>
      <c r="WVZ34" s="195"/>
      <c r="WWA34" s="195"/>
      <c r="WWB34" s="195"/>
      <c r="WWC34" s="195"/>
      <c r="WWD34" s="195"/>
      <c r="WWE34" s="195"/>
      <c r="WWF34" s="195"/>
      <c r="WWG34" s="195"/>
      <c r="WWH34" s="195"/>
      <c r="WWI34" s="195"/>
      <c r="WWJ34" s="195"/>
      <c r="WWK34" s="195"/>
      <c r="WWL34" s="195"/>
      <c r="WWM34" s="315"/>
      <c r="WWN34" s="195"/>
      <c r="WWO34" s="195"/>
      <c r="WWP34" s="195"/>
      <c r="WWQ34" s="195"/>
      <c r="WWR34" s="195"/>
      <c r="WWS34" s="195"/>
      <c r="WWT34" s="195"/>
      <c r="WWU34" s="195"/>
      <c r="WWV34" s="195"/>
      <c r="WWW34" s="195"/>
      <c r="WWX34" s="195"/>
      <c r="WWY34" s="195"/>
      <c r="WWZ34" s="195"/>
      <c r="WXA34" s="315"/>
      <c r="WXB34" s="195"/>
      <c r="WXC34" s="195"/>
      <c r="WXD34" s="195"/>
      <c r="WXE34" s="195"/>
      <c r="WXF34" s="195"/>
      <c r="WXG34" s="195"/>
      <c r="WXH34" s="195"/>
      <c r="WXI34" s="195"/>
      <c r="WXJ34" s="195"/>
      <c r="WXK34" s="195"/>
      <c r="WXL34" s="195"/>
      <c r="WXM34" s="195"/>
      <c r="WXN34" s="195"/>
      <c r="WXO34" s="315"/>
      <c r="WXP34" s="195"/>
      <c r="WXQ34" s="195"/>
      <c r="WXR34" s="195"/>
      <c r="WXS34" s="195"/>
      <c r="WXT34" s="195"/>
      <c r="WXU34" s="195"/>
      <c r="WXV34" s="195"/>
      <c r="WXW34" s="195"/>
      <c r="WXX34" s="195"/>
      <c r="WXY34" s="195"/>
      <c r="WXZ34" s="195"/>
      <c r="WYA34" s="195"/>
      <c r="WYB34" s="195"/>
      <c r="WYC34" s="315"/>
      <c r="WYD34" s="195"/>
      <c r="WYE34" s="195"/>
      <c r="WYF34" s="195"/>
      <c r="WYG34" s="195"/>
      <c r="WYH34" s="195"/>
      <c r="WYI34" s="195"/>
      <c r="WYJ34" s="195"/>
      <c r="WYK34" s="195"/>
      <c r="WYL34" s="195"/>
      <c r="WYM34" s="195"/>
      <c r="WYN34" s="195"/>
      <c r="WYO34" s="195"/>
      <c r="WYP34" s="195"/>
      <c r="WYQ34" s="315"/>
      <c r="WYR34" s="195"/>
      <c r="WYS34" s="195"/>
      <c r="WYT34" s="195"/>
      <c r="WYU34" s="195"/>
      <c r="WYV34" s="195"/>
      <c r="WYW34" s="195"/>
      <c r="WYX34" s="195"/>
      <c r="WYY34" s="195"/>
      <c r="WYZ34" s="195"/>
      <c r="WZA34" s="195"/>
      <c r="WZB34" s="195"/>
      <c r="WZC34" s="195"/>
      <c r="WZD34" s="195"/>
      <c r="WZE34" s="315"/>
      <c r="WZF34" s="195"/>
      <c r="WZG34" s="195"/>
      <c r="WZH34" s="195"/>
      <c r="WZI34" s="195"/>
      <c r="WZJ34" s="195"/>
      <c r="WZK34" s="195"/>
      <c r="WZL34" s="195"/>
      <c r="WZM34" s="195"/>
      <c r="WZN34" s="195"/>
      <c r="WZO34" s="195"/>
      <c r="WZP34" s="195"/>
      <c r="WZQ34" s="195"/>
      <c r="WZR34" s="195"/>
      <c r="WZS34" s="315"/>
      <c r="WZT34" s="195"/>
      <c r="WZU34" s="195"/>
      <c r="WZV34" s="195"/>
      <c r="WZW34" s="195"/>
      <c r="WZX34" s="195"/>
      <c r="WZY34" s="195"/>
      <c r="WZZ34" s="195"/>
      <c r="XAA34" s="195"/>
      <c r="XAB34" s="195"/>
      <c r="XAC34" s="195"/>
      <c r="XAD34" s="195"/>
      <c r="XAE34" s="195"/>
      <c r="XAF34" s="195"/>
      <c r="XAG34" s="315"/>
      <c r="XAH34" s="195"/>
      <c r="XAI34" s="195"/>
      <c r="XAJ34" s="195"/>
      <c r="XAK34" s="195"/>
      <c r="XAL34" s="195"/>
      <c r="XAM34" s="195"/>
      <c r="XAN34" s="195"/>
      <c r="XAO34" s="195"/>
      <c r="XAP34" s="195"/>
      <c r="XAQ34" s="195"/>
      <c r="XAR34" s="195"/>
      <c r="XAS34" s="195"/>
      <c r="XAT34" s="195"/>
      <c r="XAU34" s="315"/>
      <c r="XAV34" s="195"/>
      <c r="XAW34" s="195"/>
      <c r="XAX34" s="195"/>
      <c r="XAY34" s="195"/>
      <c r="XAZ34" s="195"/>
      <c r="XBA34" s="195"/>
      <c r="XBB34" s="195"/>
      <c r="XBC34" s="195"/>
      <c r="XBD34" s="195"/>
      <c r="XBE34" s="195"/>
      <c r="XBF34" s="195"/>
      <c r="XBG34" s="195"/>
      <c r="XBH34" s="195"/>
      <c r="XBI34" s="315"/>
      <c r="XBJ34" s="195"/>
      <c r="XBK34" s="195"/>
      <c r="XBL34" s="195"/>
      <c r="XBM34" s="195"/>
      <c r="XBN34" s="195"/>
      <c r="XBO34" s="195"/>
      <c r="XBP34" s="195"/>
      <c r="XBQ34" s="195"/>
      <c r="XBR34" s="195"/>
      <c r="XBS34" s="195"/>
      <c r="XBT34" s="195"/>
      <c r="XBU34" s="195"/>
      <c r="XBV34" s="195"/>
      <c r="XBW34" s="315"/>
      <c r="XBX34" s="195"/>
      <c r="XBY34" s="195"/>
      <c r="XBZ34" s="195"/>
      <c r="XCA34" s="195"/>
      <c r="XCB34" s="195"/>
      <c r="XCC34" s="195"/>
      <c r="XCD34" s="195"/>
      <c r="XCE34" s="195"/>
      <c r="XCF34" s="195"/>
      <c r="XCG34" s="195"/>
      <c r="XCH34" s="195"/>
      <c r="XCI34" s="195"/>
      <c r="XCJ34" s="195"/>
      <c r="XCK34" s="315"/>
      <c r="XCL34" s="195"/>
      <c r="XCM34" s="195"/>
      <c r="XCN34" s="195"/>
      <c r="XCO34" s="195"/>
      <c r="XCP34" s="195"/>
      <c r="XCQ34" s="195"/>
      <c r="XCR34" s="195"/>
      <c r="XCS34" s="195"/>
      <c r="XCT34" s="195"/>
      <c r="XCU34" s="195"/>
      <c r="XCV34" s="195"/>
      <c r="XCW34" s="195"/>
      <c r="XCX34" s="195"/>
      <c r="XCY34" s="315"/>
      <c r="XCZ34" s="195"/>
      <c r="XDA34" s="195"/>
      <c r="XDB34" s="195"/>
      <c r="XDC34" s="195"/>
    </row>
    <row r="35" spans="1:16331" s="9" customFormat="1" ht="12" customHeight="1" x14ac:dyDescent="0.2">
      <c r="A35" s="881">
        <v>1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76">
        <v>0</v>
      </c>
    </row>
    <row r="36" spans="1:16331" s="9" customFormat="1" ht="12" customHeight="1" x14ac:dyDescent="0.2">
      <c r="A36" s="882">
        <v>2</v>
      </c>
      <c r="B36" s="482"/>
      <c r="C36" s="482"/>
      <c r="D36" s="482">
        <v>1</v>
      </c>
      <c r="E36" s="482"/>
      <c r="F36" s="482">
        <v>1</v>
      </c>
      <c r="G36" s="482"/>
      <c r="H36" s="482"/>
      <c r="I36" s="482"/>
      <c r="J36" s="482"/>
      <c r="K36" s="482"/>
      <c r="L36" s="482"/>
      <c r="M36" s="482"/>
      <c r="N36" s="572">
        <v>2</v>
      </c>
    </row>
    <row r="37" spans="1:16331" s="9" customFormat="1" ht="12" customHeight="1" x14ac:dyDescent="0.2">
      <c r="A37" s="882">
        <v>3</v>
      </c>
      <c r="B37" s="482">
        <v>2</v>
      </c>
      <c r="C37" s="482"/>
      <c r="D37" s="482"/>
      <c r="E37" s="482"/>
      <c r="F37" s="482"/>
      <c r="G37" s="482"/>
      <c r="H37" s="482"/>
      <c r="I37" s="482"/>
      <c r="J37" s="482">
        <v>1</v>
      </c>
      <c r="K37" s="482"/>
      <c r="L37" s="482"/>
      <c r="M37" s="482"/>
      <c r="N37" s="572">
        <v>3</v>
      </c>
    </row>
    <row r="38" spans="1:16331" s="9" customFormat="1" ht="12" customHeight="1" x14ac:dyDescent="0.2">
      <c r="A38" s="882">
        <v>4</v>
      </c>
      <c r="B38" s="482">
        <v>1</v>
      </c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572">
        <v>1</v>
      </c>
    </row>
    <row r="39" spans="1:16331" s="9" customFormat="1" ht="12" customHeight="1" x14ac:dyDescent="0.2">
      <c r="A39" s="882">
        <v>5</v>
      </c>
      <c r="B39" s="482"/>
      <c r="C39" s="482"/>
      <c r="D39" s="482"/>
      <c r="E39" s="482"/>
      <c r="F39" s="482">
        <v>1</v>
      </c>
      <c r="G39" s="482"/>
      <c r="H39" s="482"/>
      <c r="I39" s="482"/>
      <c r="J39" s="482"/>
      <c r="K39" s="482"/>
      <c r="L39" s="482">
        <v>1</v>
      </c>
      <c r="M39" s="482"/>
      <c r="N39" s="572">
        <v>2</v>
      </c>
    </row>
    <row r="40" spans="1:16331" s="9" customFormat="1" ht="12" customHeight="1" x14ac:dyDescent="0.2">
      <c r="A40" s="882">
        <v>6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572">
        <v>0</v>
      </c>
    </row>
    <row r="41" spans="1:16331" s="9" customFormat="1" ht="12" customHeight="1" x14ac:dyDescent="0.2">
      <c r="A41" s="882">
        <v>7</v>
      </c>
      <c r="B41" s="482">
        <v>2</v>
      </c>
      <c r="C41" s="482"/>
      <c r="D41" s="482"/>
      <c r="E41" s="482"/>
      <c r="F41" s="482"/>
      <c r="G41" s="482"/>
      <c r="H41" s="482"/>
      <c r="I41" s="482"/>
      <c r="J41" s="482">
        <v>1</v>
      </c>
      <c r="K41" s="482"/>
      <c r="L41" s="482"/>
      <c r="M41" s="482"/>
      <c r="N41" s="572">
        <v>3</v>
      </c>
    </row>
    <row r="42" spans="1:16331" s="9" customFormat="1" ht="12" customHeight="1" x14ac:dyDescent="0.2">
      <c r="A42" s="882">
        <v>8</v>
      </c>
      <c r="B42" s="482"/>
      <c r="C42" s="482">
        <v>1</v>
      </c>
      <c r="D42" s="482"/>
      <c r="E42" s="482"/>
      <c r="F42" s="482">
        <v>1</v>
      </c>
      <c r="G42" s="482"/>
      <c r="H42" s="482"/>
      <c r="I42" s="482">
        <v>1</v>
      </c>
      <c r="J42" s="482">
        <v>1</v>
      </c>
      <c r="K42" s="482">
        <v>1</v>
      </c>
      <c r="L42" s="482">
        <v>1</v>
      </c>
      <c r="M42" s="482">
        <v>2</v>
      </c>
      <c r="N42" s="572">
        <v>8</v>
      </c>
    </row>
    <row r="43" spans="1:16331" s="9" customFormat="1" ht="12" customHeight="1" x14ac:dyDescent="0.2">
      <c r="A43" s="882">
        <v>9</v>
      </c>
      <c r="B43" s="482"/>
      <c r="C43" s="482"/>
      <c r="D43" s="482"/>
      <c r="E43" s="482"/>
      <c r="F43" s="482"/>
      <c r="G43" s="482"/>
      <c r="H43" s="482"/>
      <c r="I43" s="482"/>
      <c r="J43" s="482">
        <v>1</v>
      </c>
      <c r="K43" s="482">
        <v>3</v>
      </c>
      <c r="L43" s="482">
        <v>1</v>
      </c>
      <c r="M43" s="482">
        <v>1</v>
      </c>
      <c r="N43" s="572">
        <v>6</v>
      </c>
    </row>
    <row r="44" spans="1:16331" s="9" customFormat="1" ht="12" customHeight="1" x14ac:dyDescent="0.2">
      <c r="A44" s="882">
        <v>10</v>
      </c>
      <c r="B44" s="482">
        <v>1</v>
      </c>
      <c r="C44" s="482">
        <v>2</v>
      </c>
      <c r="D44" s="482"/>
      <c r="E44" s="482">
        <v>1</v>
      </c>
      <c r="F44" s="482"/>
      <c r="G44" s="482"/>
      <c r="H44" s="482"/>
      <c r="I44" s="482"/>
      <c r="J44" s="482">
        <v>1</v>
      </c>
      <c r="K44" s="482">
        <v>2</v>
      </c>
      <c r="L44" s="482">
        <v>3</v>
      </c>
      <c r="M44" s="482">
        <v>1</v>
      </c>
      <c r="N44" s="572">
        <v>11</v>
      </c>
    </row>
    <row r="45" spans="1:16331" s="9" customFormat="1" ht="12" customHeight="1" x14ac:dyDescent="0.2">
      <c r="A45" s="882">
        <v>11</v>
      </c>
      <c r="B45" s="482">
        <v>4</v>
      </c>
      <c r="C45" s="482"/>
      <c r="D45" s="482"/>
      <c r="E45" s="482"/>
      <c r="F45" s="482">
        <v>1</v>
      </c>
      <c r="G45" s="482">
        <v>1</v>
      </c>
      <c r="H45" s="482">
        <v>1</v>
      </c>
      <c r="I45" s="482"/>
      <c r="J45" s="482">
        <v>2</v>
      </c>
      <c r="K45" s="482">
        <v>1</v>
      </c>
      <c r="L45" s="482">
        <v>3</v>
      </c>
      <c r="M45" s="482"/>
      <c r="N45" s="572">
        <v>13</v>
      </c>
    </row>
    <row r="46" spans="1:16331" s="9" customFormat="1" ht="12" customHeight="1" x14ac:dyDescent="0.2">
      <c r="A46" s="882">
        <v>12</v>
      </c>
      <c r="B46" s="482">
        <v>1</v>
      </c>
      <c r="C46" s="482"/>
      <c r="D46" s="482"/>
      <c r="E46" s="482"/>
      <c r="F46" s="482">
        <v>1</v>
      </c>
      <c r="G46" s="482"/>
      <c r="H46" s="482">
        <v>2</v>
      </c>
      <c r="I46" s="482">
        <v>1</v>
      </c>
      <c r="J46" s="482">
        <v>1</v>
      </c>
      <c r="K46" s="482"/>
      <c r="L46" s="482"/>
      <c r="M46" s="482"/>
      <c r="N46" s="572">
        <v>6</v>
      </c>
    </row>
    <row r="47" spans="1:16331" s="9" customFormat="1" ht="12" customHeight="1" x14ac:dyDescent="0.2">
      <c r="A47" s="882">
        <v>13</v>
      </c>
      <c r="B47" s="482"/>
      <c r="C47" s="482">
        <v>1</v>
      </c>
      <c r="D47" s="482">
        <v>1</v>
      </c>
      <c r="E47" s="482"/>
      <c r="F47" s="482">
        <v>1</v>
      </c>
      <c r="G47" s="482">
        <v>1</v>
      </c>
      <c r="H47" s="482"/>
      <c r="I47" s="482">
        <v>1</v>
      </c>
      <c r="J47" s="482">
        <v>3</v>
      </c>
      <c r="K47" s="482">
        <v>1</v>
      </c>
      <c r="L47" s="482"/>
      <c r="M47" s="482"/>
      <c r="N47" s="572">
        <v>9</v>
      </c>
    </row>
    <row r="48" spans="1:16331" s="9" customFormat="1" ht="12" customHeight="1" x14ac:dyDescent="0.2">
      <c r="A48" s="882">
        <v>14</v>
      </c>
      <c r="B48" s="482"/>
      <c r="C48" s="482">
        <v>4</v>
      </c>
      <c r="D48" s="482">
        <v>1</v>
      </c>
      <c r="E48" s="482"/>
      <c r="F48" s="482">
        <v>2</v>
      </c>
      <c r="G48" s="482"/>
      <c r="H48" s="482"/>
      <c r="I48" s="482"/>
      <c r="J48" s="482">
        <v>1</v>
      </c>
      <c r="K48" s="482">
        <v>1</v>
      </c>
      <c r="L48" s="482">
        <v>2</v>
      </c>
      <c r="M48" s="482">
        <v>1</v>
      </c>
      <c r="N48" s="572">
        <v>12</v>
      </c>
    </row>
    <row r="49" spans="1:14" s="9" customFormat="1" ht="12" customHeight="1" x14ac:dyDescent="0.2">
      <c r="A49" s="882">
        <v>15</v>
      </c>
      <c r="B49" s="482">
        <v>1</v>
      </c>
      <c r="C49" s="482"/>
      <c r="D49" s="482"/>
      <c r="E49" s="482"/>
      <c r="F49" s="482"/>
      <c r="G49" s="482"/>
      <c r="H49" s="482"/>
      <c r="I49" s="482"/>
      <c r="J49" s="482">
        <v>1</v>
      </c>
      <c r="K49" s="482">
        <v>2</v>
      </c>
      <c r="L49" s="482">
        <v>1</v>
      </c>
      <c r="M49" s="482">
        <v>3</v>
      </c>
      <c r="N49" s="572">
        <v>8</v>
      </c>
    </row>
    <row r="50" spans="1:14" s="9" customFormat="1" ht="12" customHeight="1" x14ac:dyDescent="0.2">
      <c r="A50" s="882">
        <v>16</v>
      </c>
      <c r="B50" s="482"/>
      <c r="C50" s="482"/>
      <c r="D50" s="482"/>
      <c r="E50" s="482"/>
      <c r="F50" s="482"/>
      <c r="G50" s="482"/>
      <c r="H50" s="482">
        <v>2</v>
      </c>
      <c r="I50" s="482"/>
      <c r="J50" s="482">
        <v>1</v>
      </c>
      <c r="K50" s="482">
        <v>1</v>
      </c>
      <c r="L50" s="482"/>
      <c r="M50" s="482"/>
      <c r="N50" s="572">
        <v>4</v>
      </c>
    </row>
    <row r="51" spans="1:14" s="9" customFormat="1" ht="12" customHeight="1" x14ac:dyDescent="0.2">
      <c r="A51" s="882">
        <v>17</v>
      </c>
      <c r="B51" s="482">
        <v>1</v>
      </c>
      <c r="C51" s="482">
        <v>1</v>
      </c>
      <c r="D51" s="482"/>
      <c r="E51" s="482"/>
      <c r="F51" s="482">
        <v>1</v>
      </c>
      <c r="G51" s="482"/>
      <c r="H51" s="482">
        <v>2</v>
      </c>
      <c r="I51" s="482">
        <v>1</v>
      </c>
      <c r="J51" s="482">
        <v>3</v>
      </c>
      <c r="K51" s="482">
        <v>2</v>
      </c>
      <c r="L51" s="482"/>
      <c r="M51" s="482">
        <v>1</v>
      </c>
      <c r="N51" s="572">
        <v>12</v>
      </c>
    </row>
    <row r="52" spans="1:14" s="9" customFormat="1" ht="12" customHeight="1" x14ac:dyDescent="0.2">
      <c r="A52" s="882">
        <v>18</v>
      </c>
      <c r="B52" s="482">
        <v>5</v>
      </c>
      <c r="C52" s="482">
        <v>1</v>
      </c>
      <c r="D52" s="482">
        <v>1</v>
      </c>
      <c r="E52" s="482">
        <v>2</v>
      </c>
      <c r="F52" s="482">
        <v>1</v>
      </c>
      <c r="G52" s="482">
        <v>3</v>
      </c>
      <c r="H52" s="482"/>
      <c r="I52" s="482">
        <v>2</v>
      </c>
      <c r="J52" s="482">
        <v>1</v>
      </c>
      <c r="K52" s="482">
        <v>1</v>
      </c>
      <c r="L52" s="482">
        <v>1</v>
      </c>
      <c r="M52" s="482">
        <v>1</v>
      </c>
      <c r="N52" s="572">
        <v>19</v>
      </c>
    </row>
    <row r="53" spans="1:14" s="9" customFormat="1" ht="12" customHeight="1" x14ac:dyDescent="0.2">
      <c r="A53" s="882">
        <v>19</v>
      </c>
      <c r="B53" s="482">
        <v>1</v>
      </c>
      <c r="C53" s="482"/>
      <c r="D53" s="482"/>
      <c r="E53" s="482"/>
      <c r="F53" s="482">
        <v>1</v>
      </c>
      <c r="G53" s="482">
        <v>1</v>
      </c>
      <c r="H53" s="482">
        <v>1</v>
      </c>
      <c r="I53" s="482">
        <v>1</v>
      </c>
      <c r="J53" s="482"/>
      <c r="K53" s="482">
        <v>3</v>
      </c>
      <c r="L53" s="482"/>
      <c r="M53" s="482"/>
      <c r="N53" s="572">
        <v>8</v>
      </c>
    </row>
    <row r="54" spans="1:14" s="9" customFormat="1" ht="12" customHeight="1" x14ac:dyDescent="0.2">
      <c r="A54" s="882">
        <v>20</v>
      </c>
      <c r="B54" s="482"/>
      <c r="C54" s="482">
        <v>1</v>
      </c>
      <c r="D54" s="482"/>
      <c r="E54" s="482"/>
      <c r="F54" s="482">
        <v>1</v>
      </c>
      <c r="G54" s="482"/>
      <c r="H54" s="482"/>
      <c r="I54" s="482">
        <v>1</v>
      </c>
      <c r="J54" s="482">
        <v>3</v>
      </c>
      <c r="K54" s="482">
        <v>1</v>
      </c>
      <c r="L54" s="482"/>
      <c r="M54" s="482">
        <v>2</v>
      </c>
      <c r="N54" s="572">
        <v>9</v>
      </c>
    </row>
    <row r="55" spans="1:14" s="9" customFormat="1" ht="12" customHeight="1" x14ac:dyDescent="0.2">
      <c r="A55" s="882">
        <v>21</v>
      </c>
      <c r="B55" s="482"/>
      <c r="C55" s="482"/>
      <c r="D55" s="482"/>
      <c r="E55" s="482"/>
      <c r="F55" s="482"/>
      <c r="G55" s="482"/>
      <c r="H55" s="482">
        <v>1</v>
      </c>
      <c r="I55" s="482"/>
      <c r="J55" s="482">
        <v>1</v>
      </c>
      <c r="K55" s="482"/>
      <c r="L55" s="482"/>
      <c r="M55" s="482"/>
      <c r="N55" s="572">
        <v>2</v>
      </c>
    </row>
    <row r="56" spans="1:14" s="9" customFormat="1" ht="12" customHeight="1" x14ac:dyDescent="0.2">
      <c r="A56" s="882">
        <v>22</v>
      </c>
      <c r="B56" s="482"/>
      <c r="C56" s="482">
        <v>1</v>
      </c>
      <c r="D56" s="482"/>
      <c r="E56" s="482"/>
      <c r="F56" s="482"/>
      <c r="G56" s="482"/>
      <c r="H56" s="482"/>
      <c r="I56" s="482"/>
      <c r="J56" s="482"/>
      <c r="K56" s="482"/>
      <c r="L56" s="482"/>
      <c r="M56" s="482">
        <v>1</v>
      </c>
      <c r="N56" s="572">
        <v>2</v>
      </c>
    </row>
    <row r="57" spans="1:14" s="9" customFormat="1" ht="12" customHeight="1" x14ac:dyDescent="0.2">
      <c r="A57" s="882">
        <v>23</v>
      </c>
      <c r="B57" s="482"/>
      <c r="C57" s="482"/>
      <c r="D57" s="482"/>
      <c r="E57" s="482"/>
      <c r="F57" s="482"/>
      <c r="G57" s="482"/>
      <c r="H57" s="482">
        <v>1</v>
      </c>
      <c r="I57" s="482"/>
      <c r="J57" s="482"/>
      <c r="K57" s="482"/>
      <c r="L57" s="482"/>
      <c r="M57" s="482"/>
      <c r="N57" s="572">
        <v>1</v>
      </c>
    </row>
    <row r="58" spans="1:14" s="9" customFormat="1" ht="12" customHeight="1" x14ac:dyDescent="0.2">
      <c r="A58" s="882">
        <v>24</v>
      </c>
      <c r="B58" s="482"/>
      <c r="C58" s="482">
        <v>1</v>
      </c>
      <c r="D58" s="482"/>
      <c r="E58" s="482"/>
      <c r="F58" s="482"/>
      <c r="G58" s="482">
        <v>1</v>
      </c>
      <c r="H58" s="482"/>
      <c r="I58" s="482">
        <v>1</v>
      </c>
      <c r="J58" s="482"/>
      <c r="K58" s="482"/>
      <c r="L58" s="482"/>
      <c r="M58" s="482"/>
      <c r="N58" s="572">
        <v>3</v>
      </c>
    </row>
    <row r="59" spans="1:14" s="9" customFormat="1" ht="12" customHeight="1" x14ac:dyDescent="0.2">
      <c r="A59" s="882" t="s">
        <v>211</v>
      </c>
      <c r="B59" s="482">
        <v>19</v>
      </c>
      <c r="C59" s="482">
        <v>13</v>
      </c>
      <c r="D59" s="482">
        <v>4</v>
      </c>
      <c r="E59" s="482">
        <v>3</v>
      </c>
      <c r="F59" s="482">
        <v>12</v>
      </c>
      <c r="G59" s="482">
        <v>7</v>
      </c>
      <c r="H59" s="482">
        <v>10</v>
      </c>
      <c r="I59" s="482">
        <v>9</v>
      </c>
      <c r="J59" s="482">
        <v>22</v>
      </c>
      <c r="K59" s="482">
        <v>19</v>
      </c>
      <c r="L59" s="482">
        <v>13</v>
      </c>
      <c r="M59" s="482">
        <v>13</v>
      </c>
      <c r="N59" s="572">
        <v>144</v>
      </c>
    </row>
    <row r="60" spans="1:14" s="9" customFormat="1" ht="12.75" customHeight="1" x14ac:dyDescent="0.2">
      <c r="A60" s="16" t="s">
        <v>517</v>
      </c>
      <c r="B60" s="318"/>
      <c r="C60" s="318"/>
      <c r="D60" s="318"/>
      <c r="E60" s="318"/>
      <c r="F60" s="318"/>
      <c r="G60" s="318"/>
      <c r="H60" s="318"/>
      <c r="I60" s="318"/>
      <c r="J60" s="318"/>
      <c r="L60" s="318"/>
      <c r="M60" s="318"/>
      <c r="N60" s="318"/>
    </row>
  </sheetData>
  <mergeCells count="2">
    <mergeCell ref="A3:G3"/>
    <mergeCell ref="I3:M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4388-CACB-4E3A-9406-55FC42CE28ED}">
  <dimension ref="A1:XCL42"/>
  <sheetViews>
    <sheetView workbookViewId="0">
      <selection activeCell="N13" sqref="N13"/>
    </sheetView>
  </sheetViews>
  <sheetFormatPr defaultColWidth="9.140625" defaultRowHeight="12.75" x14ac:dyDescent="0.2"/>
  <cols>
    <col min="1" max="1" width="11" style="1" customWidth="1"/>
    <col min="2" max="8" width="9.140625" style="1"/>
    <col min="9" max="9" width="9.140625" style="9"/>
    <col min="10" max="16384" width="9.140625" style="1"/>
  </cols>
  <sheetData>
    <row r="1" spans="1:16314" ht="15" x14ac:dyDescent="0.25">
      <c r="A1" s="4" t="s">
        <v>1909</v>
      </c>
    </row>
    <row r="3" spans="1:16314" s="293" customFormat="1" ht="17.25" customHeight="1" x14ac:dyDescent="0.2">
      <c r="A3" s="871" t="s">
        <v>516</v>
      </c>
      <c r="B3" s="871" t="s">
        <v>425</v>
      </c>
      <c r="C3" s="871" t="s">
        <v>426</v>
      </c>
      <c r="D3" s="871" t="s">
        <v>427</v>
      </c>
      <c r="E3" s="871" t="s">
        <v>428</v>
      </c>
      <c r="F3" s="871" t="s">
        <v>429</v>
      </c>
      <c r="G3" s="871" t="s">
        <v>430</v>
      </c>
      <c r="H3" s="871" t="s">
        <v>431</v>
      </c>
      <c r="I3" s="871" t="s">
        <v>46</v>
      </c>
      <c r="J3" s="195"/>
      <c r="K3" s="195"/>
      <c r="L3" s="195"/>
      <c r="M3" s="195"/>
      <c r="N3" s="31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31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31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31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31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31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31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31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31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31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31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31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31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31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31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31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31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31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31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31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31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31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31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31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31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31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31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31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31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31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31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31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31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  <c r="RH3" s="315"/>
      <c r="RI3" s="195"/>
      <c r="RJ3" s="195"/>
      <c r="RK3" s="195"/>
      <c r="RL3" s="195"/>
      <c r="RM3" s="195"/>
      <c r="RN3" s="195"/>
      <c r="RO3" s="195"/>
      <c r="RP3" s="195"/>
      <c r="RQ3" s="195"/>
      <c r="RR3" s="195"/>
      <c r="RS3" s="195"/>
      <c r="RT3" s="195"/>
      <c r="RU3" s="195"/>
      <c r="RV3" s="315"/>
      <c r="RW3" s="195"/>
      <c r="RX3" s="195"/>
      <c r="RY3" s="195"/>
      <c r="RZ3" s="195"/>
      <c r="SA3" s="195"/>
      <c r="SB3" s="195"/>
      <c r="SC3" s="195"/>
      <c r="SD3" s="195"/>
      <c r="SE3" s="195"/>
      <c r="SF3" s="195"/>
      <c r="SG3" s="195"/>
      <c r="SH3" s="195"/>
      <c r="SI3" s="195"/>
      <c r="SJ3" s="315"/>
      <c r="SK3" s="195"/>
      <c r="SL3" s="195"/>
      <c r="SM3" s="195"/>
      <c r="SN3" s="195"/>
      <c r="SO3" s="195"/>
      <c r="SP3" s="195"/>
      <c r="SQ3" s="195"/>
      <c r="SR3" s="195"/>
      <c r="SS3" s="195"/>
      <c r="ST3" s="195"/>
      <c r="SU3" s="195"/>
      <c r="SV3" s="195"/>
      <c r="SW3" s="195"/>
      <c r="SX3" s="315"/>
      <c r="SY3" s="195"/>
      <c r="SZ3" s="195"/>
      <c r="TA3" s="195"/>
      <c r="TB3" s="195"/>
      <c r="TC3" s="195"/>
      <c r="TD3" s="195"/>
      <c r="TE3" s="195"/>
      <c r="TF3" s="195"/>
      <c r="TG3" s="195"/>
      <c r="TH3" s="195"/>
      <c r="TI3" s="195"/>
      <c r="TJ3" s="195"/>
      <c r="TK3" s="195"/>
      <c r="TL3" s="315"/>
      <c r="TM3" s="195"/>
      <c r="TN3" s="195"/>
      <c r="TO3" s="195"/>
      <c r="TP3" s="195"/>
      <c r="TQ3" s="195"/>
      <c r="TR3" s="195"/>
      <c r="TS3" s="195"/>
      <c r="TT3" s="195"/>
      <c r="TU3" s="195"/>
      <c r="TV3" s="195"/>
      <c r="TW3" s="195"/>
      <c r="TX3" s="195"/>
      <c r="TY3" s="195"/>
      <c r="TZ3" s="315"/>
      <c r="UA3" s="195"/>
      <c r="UB3" s="195"/>
      <c r="UC3" s="195"/>
      <c r="UD3" s="195"/>
      <c r="UE3" s="195"/>
      <c r="UF3" s="195"/>
      <c r="UG3" s="195"/>
      <c r="UH3" s="195"/>
      <c r="UI3" s="195"/>
      <c r="UJ3" s="195"/>
      <c r="UK3" s="195"/>
      <c r="UL3" s="195"/>
      <c r="UM3" s="195"/>
      <c r="UN3" s="315"/>
      <c r="UO3" s="195"/>
      <c r="UP3" s="195"/>
      <c r="UQ3" s="195"/>
      <c r="UR3" s="195"/>
      <c r="US3" s="195"/>
      <c r="UT3" s="195"/>
      <c r="UU3" s="195"/>
      <c r="UV3" s="195"/>
      <c r="UW3" s="195"/>
      <c r="UX3" s="195"/>
      <c r="UY3" s="195"/>
      <c r="UZ3" s="195"/>
      <c r="VA3" s="195"/>
      <c r="VB3" s="315"/>
      <c r="VC3" s="195"/>
      <c r="VD3" s="195"/>
      <c r="VE3" s="195"/>
      <c r="VF3" s="195"/>
      <c r="VG3" s="195"/>
      <c r="VH3" s="195"/>
      <c r="VI3" s="195"/>
      <c r="VJ3" s="195"/>
      <c r="VK3" s="195"/>
      <c r="VL3" s="195"/>
      <c r="VM3" s="195"/>
      <c r="VN3" s="195"/>
      <c r="VO3" s="195"/>
      <c r="VP3" s="315"/>
      <c r="VQ3" s="195"/>
      <c r="VR3" s="195"/>
      <c r="VS3" s="195"/>
      <c r="VT3" s="195"/>
      <c r="VU3" s="195"/>
      <c r="VV3" s="195"/>
      <c r="VW3" s="195"/>
      <c r="VX3" s="195"/>
      <c r="VY3" s="195"/>
      <c r="VZ3" s="195"/>
      <c r="WA3" s="195"/>
      <c r="WB3" s="195"/>
      <c r="WC3" s="195"/>
      <c r="WD3" s="315"/>
      <c r="WE3" s="195"/>
      <c r="WF3" s="195"/>
      <c r="WG3" s="195"/>
      <c r="WH3" s="195"/>
      <c r="WI3" s="195"/>
      <c r="WJ3" s="195"/>
      <c r="WK3" s="195"/>
      <c r="WL3" s="195"/>
      <c r="WM3" s="195"/>
      <c r="WN3" s="195"/>
      <c r="WO3" s="195"/>
      <c r="WP3" s="195"/>
      <c r="WQ3" s="195"/>
      <c r="WR3" s="315"/>
      <c r="WS3" s="195"/>
      <c r="WT3" s="195"/>
      <c r="WU3" s="195"/>
      <c r="WV3" s="195"/>
      <c r="WW3" s="195"/>
      <c r="WX3" s="195"/>
      <c r="WY3" s="195"/>
      <c r="WZ3" s="195"/>
      <c r="XA3" s="195"/>
      <c r="XB3" s="195"/>
      <c r="XC3" s="195"/>
      <c r="XD3" s="195"/>
      <c r="XE3" s="195"/>
      <c r="XF3" s="315"/>
      <c r="XG3" s="195"/>
      <c r="XH3" s="195"/>
      <c r="XI3" s="195"/>
      <c r="XJ3" s="195"/>
      <c r="XK3" s="195"/>
      <c r="XL3" s="195"/>
      <c r="XM3" s="195"/>
      <c r="XN3" s="195"/>
      <c r="XO3" s="195"/>
      <c r="XP3" s="195"/>
      <c r="XQ3" s="195"/>
      <c r="XR3" s="195"/>
      <c r="XS3" s="195"/>
      <c r="XT3" s="315"/>
      <c r="XU3" s="195"/>
      <c r="XV3" s="195"/>
      <c r="XW3" s="195"/>
      <c r="XX3" s="195"/>
      <c r="XY3" s="195"/>
      <c r="XZ3" s="195"/>
      <c r="YA3" s="195"/>
      <c r="YB3" s="195"/>
      <c r="YC3" s="195"/>
      <c r="YD3" s="195"/>
      <c r="YE3" s="195"/>
      <c r="YF3" s="195"/>
      <c r="YG3" s="195"/>
      <c r="YH3" s="315"/>
      <c r="YI3" s="195"/>
      <c r="YJ3" s="195"/>
      <c r="YK3" s="195"/>
      <c r="YL3" s="195"/>
      <c r="YM3" s="195"/>
      <c r="YN3" s="195"/>
      <c r="YO3" s="195"/>
      <c r="YP3" s="195"/>
      <c r="YQ3" s="195"/>
      <c r="YR3" s="195"/>
      <c r="YS3" s="195"/>
      <c r="YT3" s="195"/>
      <c r="YU3" s="195"/>
      <c r="YV3" s="315"/>
      <c r="YW3" s="195"/>
      <c r="YX3" s="195"/>
      <c r="YY3" s="195"/>
      <c r="YZ3" s="195"/>
      <c r="ZA3" s="195"/>
      <c r="ZB3" s="195"/>
      <c r="ZC3" s="195"/>
      <c r="ZD3" s="195"/>
      <c r="ZE3" s="195"/>
      <c r="ZF3" s="195"/>
      <c r="ZG3" s="195"/>
      <c r="ZH3" s="195"/>
      <c r="ZI3" s="195"/>
      <c r="ZJ3" s="315"/>
      <c r="ZK3" s="195"/>
      <c r="ZL3" s="195"/>
      <c r="ZM3" s="195"/>
      <c r="ZN3" s="195"/>
      <c r="ZO3" s="195"/>
      <c r="ZP3" s="195"/>
      <c r="ZQ3" s="195"/>
      <c r="ZR3" s="195"/>
      <c r="ZS3" s="195"/>
      <c r="ZT3" s="195"/>
      <c r="ZU3" s="195"/>
      <c r="ZV3" s="195"/>
      <c r="ZW3" s="195"/>
      <c r="ZX3" s="315"/>
      <c r="ZY3" s="195"/>
      <c r="ZZ3" s="195"/>
      <c r="AAA3" s="195"/>
      <c r="AAB3" s="195"/>
      <c r="AAC3" s="195"/>
      <c r="AAD3" s="195"/>
      <c r="AAE3" s="195"/>
      <c r="AAF3" s="195"/>
      <c r="AAG3" s="195"/>
      <c r="AAH3" s="195"/>
      <c r="AAI3" s="195"/>
      <c r="AAJ3" s="195"/>
      <c r="AAK3" s="195"/>
      <c r="AAL3" s="315"/>
      <c r="AAM3" s="195"/>
      <c r="AAN3" s="195"/>
      <c r="AAO3" s="195"/>
      <c r="AAP3" s="195"/>
      <c r="AAQ3" s="195"/>
      <c r="AAR3" s="195"/>
      <c r="AAS3" s="195"/>
      <c r="AAT3" s="195"/>
      <c r="AAU3" s="195"/>
      <c r="AAV3" s="195"/>
      <c r="AAW3" s="195"/>
      <c r="AAX3" s="195"/>
      <c r="AAY3" s="195"/>
      <c r="AAZ3" s="315"/>
      <c r="ABA3" s="195"/>
      <c r="ABB3" s="195"/>
      <c r="ABC3" s="195"/>
      <c r="ABD3" s="195"/>
      <c r="ABE3" s="195"/>
      <c r="ABF3" s="195"/>
      <c r="ABG3" s="195"/>
      <c r="ABH3" s="195"/>
      <c r="ABI3" s="195"/>
      <c r="ABJ3" s="195"/>
      <c r="ABK3" s="195"/>
      <c r="ABL3" s="195"/>
      <c r="ABM3" s="195"/>
      <c r="ABN3" s="315"/>
      <c r="ABO3" s="195"/>
      <c r="ABP3" s="195"/>
      <c r="ABQ3" s="195"/>
      <c r="ABR3" s="195"/>
      <c r="ABS3" s="195"/>
      <c r="ABT3" s="195"/>
      <c r="ABU3" s="195"/>
      <c r="ABV3" s="195"/>
      <c r="ABW3" s="195"/>
      <c r="ABX3" s="195"/>
      <c r="ABY3" s="195"/>
      <c r="ABZ3" s="195"/>
      <c r="ACA3" s="195"/>
      <c r="ACB3" s="315"/>
      <c r="ACC3" s="195"/>
      <c r="ACD3" s="195"/>
      <c r="ACE3" s="195"/>
      <c r="ACF3" s="195"/>
      <c r="ACG3" s="195"/>
      <c r="ACH3" s="195"/>
      <c r="ACI3" s="195"/>
      <c r="ACJ3" s="195"/>
      <c r="ACK3" s="195"/>
      <c r="ACL3" s="195"/>
      <c r="ACM3" s="195"/>
      <c r="ACN3" s="195"/>
      <c r="ACO3" s="195"/>
      <c r="ACP3" s="315"/>
      <c r="ACQ3" s="195"/>
      <c r="ACR3" s="195"/>
      <c r="ACS3" s="195"/>
      <c r="ACT3" s="195"/>
      <c r="ACU3" s="195"/>
      <c r="ACV3" s="195"/>
      <c r="ACW3" s="195"/>
      <c r="ACX3" s="195"/>
      <c r="ACY3" s="195"/>
      <c r="ACZ3" s="195"/>
      <c r="ADA3" s="195"/>
      <c r="ADB3" s="195"/>
      <c r="ADC3" s="195"/>
      <c r="ADD3" s="315"/>
      <c r="ADE3" s="195"/>
      <c r="ADF3" s="195"/>
      <c r="ADG3" s="195"/>
      <c r="ADH3" s="195"/>
      <c r="ADI3" s="195"/>
      <c r="ADJ3" s="195"/>
      <c r="ADK3" s="195"/>
      <c r="ADL3" s="195"/>
      <c r="ADM3" s="195"/>
      <c r="ADN3" s="195"/>
      <c r="ADO3" s="195"/>
      <c r="ADP3" s="195"/>
      <c r="ADQ3" s="195"/>
      <c r="ADR3" s="315"/>
      <c r="ADS3" s="195"/>
      <c r="ADT3" s="195"/>
      <c r="ADU3" s="195"/>
      <c r="ADV3" s="195"/>
      <c r="ADW3" s="195"/>
      <c r="ADX3" s="195"/>
      <c r="ADY3" s="195"/>
      <c r="ADZ3" s="195"/>
      <c r="AEA3" s="195"/>
      <c r="AEB3" s="195"/>
      <c r="AEC3" s="195"/>
      <c r="AED3" s="195"/>
      <c r="AEE3" s="195"/>
      <c r="AEF3" s="315"/>
      <c r="AEG3" s="195"/>
      <c r="AEH3" s="195"/>
      <c r="AEI3" s="195"/>
      <c r="AEJ3" s="195"/>
      <c r="AEK3" s="195"/>
      <c r="AEL3" s="195"/>
      <c r="AEM3" s="195"/>
      <c r="AEN3" s="195"/>
      <c r="AEO3" s="195"/>
      <c r="AEP3" s="195"/>
      <c r="AEQ3" s="195"/>
      <c r="AER3" s="195"/>
      <c r="AES3" s="195"/>
      <c r="AET3" s="315"/>
      <c r="AEU3" s="195"/>
      <c r="AEV3" s="195"/>
      <c r="AEW3" s="195"/>
      <c r="AEX3" s="195"/>
      <c r="AEY3" s="195"/>
      <c r="AEZ3" s="195"/>
      <c r="AFA3" s="195"/>
      <c r="AFB3" s="195"/>
      <c r="AFC3" s="195"/>
      <c r="AFD3" s="195"/>
      <c r="AFE3" s="195"/>
      <c r="AFF3" s="195"/>
      <c r="AFG3" s="195"/>
      <c r="AFH3" s="315"/>
      <c r="AFI3" s="195"/>
      <c r="AFJ3" s="195"/>
      <c r="AFK3" s="195"/>
      <c r="AFL3" s="195"/>
      <c r="AFM3" s="195"/>
      <c r="AFN3" s="195"/>
      <c r="AFO3" s="195"/>
      <c r="AFP3" s="195"/>
      <c r="AFQ3" s="195"/>
      <c r="AFR3" s="195"/>
      <c r="AFS3" s="195"/>
      <c r="AFT3" s="195"/>
      <c r="AFU3" s="195"/>
      <c r="AFV3" s="315"/>
      <c r="AFW3" s="195"/>
      <c r="AFX3" s="195"/>
      <c r="AFY3" s="195"/>
      <c r="AFZ3" s="195"/>
      <c r="AGA3" s="195"/>
      <c r="AGB3" s="195"/>
      <c r="AGC3" s="195"/>
      <c r="AGD3" s="195"/>
      <c r="AGE3" s="195"/>
      <c r="AGF3" s="195"/>
      <c r="AGG3" s="195"/>
      <c r="AGH3" s="195"/>
      <c r="AGI3" s="195"/>
      <c r="AGJ3" s="315"/>
      <c r="AGK3" s="195"/>
      <c r="AGL3" s="195"/>
      <c r="AGM3" s="195"/>
      <c r="AGN3" s="195"/>
      <c r="AGO3" s="195"/>
      <c r="AGP3" s="195"/>
      <c r="AGQ3" s="195"/>
      <c r="AGR3" s="195"/>
      <c r="AGS3" s="195"/>
      <c r="AGT3" s="195"/>
      <c r="AGU3" s="195"/>
      <c r="AGV3" s="195"/>
      <c r="AGW3" s="195"/>
      <c r="AGX3" s="315"/>
      <c r="AGY3" s="195"/>
      <c r="AGZ3" s="195"/>
      <c r="AHA3" s="195"/>
      <c r="AHB3" s="195"/>
      <c r="AHC3" s="195"/>
      <c r="AHD3" s="195"/>
      <c r="AHE3" s="195"/>
      <c r="AHF3" s="195"/>
      <c r="AHG3" s="195"/>
      <c r="AHH3" s="195"/>
      <c r="AHI3" s="195"/>
      <c r="AHJ3" s="195"/>
      <c r="AHK3" s="195"/>
      <c r="AHL3" s="315"/>
      <c r="AHM3" s="195"/>
      <c r="AHN3" s="195"/>
      <c r="AHO3" s="195"/>
      <c r="AHP3" s="195"/>
      <c r="AHQ3" s="195"/>
      <c r="AHR3" s="195"/>
      <c r="AHS3" s="195"/>
      <c r="AHT3" s="195"/>
      <c r="AHU3" s="195"/>
      <c r="AHV3" s="195"/>
      <c r="AHW3" s="195"/>
      <c r="AHX3" s="195"/>
      <c r="AHY3" s="195"/>
      <c r="AHZ3" s="315"/>
      <c r="AIA3" s="195"/>
      <c r="AIB3" s="195"/>
      <c r="AIC3" s="195"/>
      <c r="AID3" s="195"/>
      <c r="AIE3" s="195"/>
      <c r="AIF3" s="195"/>
      <c r="AIG3" s="195"/>
      <c r="AIH3" s="195"/>
      <c r="AII3" s="195"/>
      <c r="AIJ3" s="195"/>
      <c r="AIK3" s="195"/>
      <c r="AIL3" s="195"/>
      <c r="AIM3" s="195"/>
      <c r="AIN3" s="315"/>
      <c r="AIO3" s="195"/>
      <c r="AIP3" s="195"/>
      <c r="AIQ3" s="195"/>
      <c r="AIR3" s="195"/>
      <c r="AIS3" s="195"/>
      <c r="AIT3" s="195"/>
      <c r="AIU3" s="195"/>
      <c r="AIV3" s="195"/>
      <c r="AIW3" s="195"/>
      <c r="AIX3" s="195"/>
      <c r="AIY3" s="195"/>
      <c r="AIZ3" s="195"/>
      <c r="AJA3" s="195"/>
      <c r="AJB3" s="315"/>
      <c r="AJC3" s="195"/>
      <c r="AJD3" s="195"/>
      <c r="AJE3" s="195"/>
      <c r="AJF3" s="195"/>
      <c r="AJG3" s="195"/>
      <c r="AJH3" s="195"/>
      <c r="AJI3" s="195"/>
      <c r="AJJ3" s="195"/>
      <c r="AJK3" s="195"/>
      <c r="AJL3" s="195"/>
      <c r="AJM3" s="195"/>
      <c r="AJN3" s="195"/>
      <c r="AJO3" s="195"/>
      <c r="AJP3" s="315"/>
      <c r="AJQ3" s="195"/>
      <c r="AJR3" s="195"/>
      <c r="AJS3" s="195"/>
      <c r="AJT3" s="195"/>
      <c r="AJU3" s="195"/>
      <c r="AJV3" s="195"/>
      <c r="AJW3" s="195"/>
      <c r="AJX3" s="195"/>
      <c r="AJY3" s="195"/>
      <c r="AJZ3" s="195"/>
      <c r="AKA3" s="195"/>
      <c r="AKB3" s="195"/>
      <c r="AKC3" s="195"/>
      <c r="AKD3" s="315"/>
      <c r="AKE3" s="195"/>
      <c r="AKF3" s="195"/>
      <c r="AKG3" s="195"/>
      <c r="AKH3" s="195"/>
      <c r="AKI3" s="195"/>
      <c r="AKJ3" s="195"/>
      <c r="AKK3" s="195"/>
      <c r="AKL3" s="195"/>
      <c r="AKM3" s="195"/>
      <c r="AKN3" s="195"/>
      <c r="AKO3" s="195"/>
      <c r="AKP3" s="195"/>
      <c r="AKQ3" s="195"/>
      <c r="AKR3" s="315"/>
      <c r="AKS3" s="195"/>
      <c r="AKT3" s="195"/>
      <c r="AKU3" s="195"/>
      <c r="AKV3" s="195"/>
      <c r="AKW3" s="195"/>
      <c r="AKX3" s="195"/>
      <c r="AKY3" s="195"/>
      <c r="AKZ3" s="195"/>
      <c r="ALA3" s="195"/>
      <c r="ALB3" s="195"/>
      <c r="ALC3" s="195"/>
      <c r="ALD3" s="195"/>
      <c r="ALE3" s="195"/>
      <c r="ALF3" s="315"/>
      <c r="ALG3" s="195"/>
      <c r="ALH3" s="195"/>
      <c r="ALI3" s="195"/>
      <c r="ALJ3" s="195"/>
      <c r="ALK3" s="195"/>
      <c r="ALL3" s="195"/>
      <c r="ALM3" s="195"/>
      <c r="ALN3" s="195"/>
      <c r="ALO3" s="195"/>
      <c r="ALP3" s="195"/>
      <c r="ALQ3" s="195"/>
      <c r="ALR3" s="195"/>
      <c r="ALS3" s="195"/>
      <c r="ALT3" s="315"/>
      <c r="ALU3" s="195"/>
      <c r="ALV3" s="195"/>
      <c r="ALW3" s="195"/>
      <c r="ALX3" s="195"/>
      <c r="ALY3" s="195"/>
      <c r="ALZ3" s="195"/>
      <c r="AMA3" s="195"/>
      <c r="AMB3" s="195"/>
      <c r="AMC3" s="195"/>
      <c r="AMD3" s="195"/>
      <c r="AME3" s="195"/>
      <c r="AMF3" s="195"/>
      <c r="AMG3" s="195"/>
      <c r="AMH3" s="315"/>
      <c r="AMI3" s="195"/>
      <c r="AMJ3" s="195"/>
      <c r="AMK3" s="195"/>
      <c r="AML3" s="195"/>
      <c r="AMM3" s="195"/>
      <c r="AMN3" s="195"/>
      <c r="AMO3" s="195"/>
      <c r="AMP3" s="195"/>
      <c r="AMQ3" s="195"/>
      <c r="AMR3" s="195"/>
      <c r="AMS3" s="195"/>
      <c r="AMT3" s="195"/>
      <c r="AMU3" s="195"/>
      <c r="AMV3" s="315"/>
      <c r="AMW3" s="195"/>
      <c r="AMX3" s="195"/>
      <c r="AMY3" s="195"/>
      <c r="AMZ3" s="195"/>
      <c r="ANA3" s="195"/>
      <c r="ANB3" s="195"/>
      <c r="ANC3" s="195"/>
      <c r="AND3" s="195"/>
      <c r="ANE3" s="195"/>
      <c r="ANF3" s="195"/>
      <c r="ANG3" s="195"/>
      <c r="ANH3" s="195"/>
      <c r="ANI3" s="195"/>
      <c r="ANJ3" s="315"/>
      <c r="ANK3" s="195"/>
      <c r="ANL3" s="195"/>
      <c r="ANM3" s="195"/>
      <c r="ANN3" s="195"/>
      <c r="ANO3" s="195"/>
      <c r="ANP3" s="195"/>
      <c r="ANQ3" s="195"/>
      <c r="ANR3" s="195"/>
      <c r="ANS3" s="195"/>
      <c r="ANT3" s="195"/>
      <c r="ANU3" s="195"/>
      <c r="ANV3" s="195"/>
      <c r="ANW3" s="195"/>
      <c r="ANX3" s="315"/>
      <c r="ANY3" s="195"/>
      <c r="ANZ3" s="195"/>
      <c r="AOA3" s="195"/>
      <c r="AOB3" s="195"/>
      <c r="AOC3" s="195"/>
      <c r="AOD3" s="195"/>
      <c r="AOE3" s="195"/>
      <c r="AOF3" s="195"/>
      <c r="AOG3" s="195"/>
      <c r="AOH3" s="195"/>
      <c r="AOI3" s="195"/>
      <c r="AOJ3" s="195"/>
      <c r="AOK3" s="195"/>
      <c r="AOL3" s="315"/>
      <c r="AOM3" s="195"/>
      <c r="AON3" s="195"/>
      <c r="AOO3" s="195"/>
      <c r="AOP3" s="195"/>
      <c r="AOQ3" s="195"/>
      <c r="AOR3" s="195"/>
      <c r="AOS3" s="195"/>
      <c r="AOT3" s="195"/>
      <c r="AOU3" s="195"/>
      <c r="AOV3" s="195"/>
      <c r="AOW3" s="195"/>
      <c r="AOX3" s="195"/>
      <c r="AOY3" s="195"/>
      <c r="AOZ3" s="315"/>
      <c r="APA3" s="195"/>
      <c r="APB3" s="195"/>
      <c r="APC3" s="195"/>
      <c r="APD3" s="195"/>
      <c r="APE3" s="195"/>
      <c r="APF3" s="195"/>
      <c r="APG3" s="195"/>
      <c r="APH3" s="195"/>
      <c r="API3" s="195"/>
      <c r="APJ3" s="195"/>
      <c r="APK3" s="195"/>
      <c r="APL3" s="195"/>
      <c r="APM3" s="195"/>
      <c r="APN3" s="315"/>
      <c r="APO3" s="195"/>
      <c r="APP3" s="195"/>
      <c r="APQ3" s="195"/>
      <c r="APR3" s="195"/>
      <c r="APS3" s="195"/>
      <c r="APT3" s="195"/>
      <c r="APU3" s="195"/>
      <c r="APV3" s="195"/>
      <c r="APW3" s="195"/>
      <c r="APX3" s="195"/>
      <c r="APY3" s="195"/>
      <c r="APZ3" s="195"/>
      <c r="AQA3" s="195"/>
      <c r="AQB3" s="315"/>
      <c r="AQC3" s="195"/>
      <c r="AQD3" s="195"/>
      <c r="AQE3" s="195"/>
      <c r="AQF3" s="195"/>
      <c r="AQG3" s="195"/>
      <c r="AQH3" s="195"/>
      <c r="AQI3" s="195"/>
      <c r="AQJ3" s="195"/>
      <c r="AQK3" s="195"/>
      <c r="AQL3" s="195"/>
      <c r="AQM3" s="195"/>
      <c r="AQN3" s="195"/>
      <c r="AQO3" s="195"/>
      <c r="AQP3" s="315"/>
      <c r="AQQ3" s="195"/>
      <c r="AQR3" s="195"/>
      <c r="AQS3" s="195"/>
      <c r="AQT3" s="195"/>
      <c r="AQU3" s="195"/>
      <c r="AQV3" s="195"/>
      <c r="AQW3" s="195"/>
      <c r="AQX3" s="195"/>
      <c r="AQY3" s="195"/>
      <c r="AQZ3" s="195"/>
      <c r="ARA3" s="195"/>
      <c r="ARB3" s="195"/>
      <c r="ARC3" s="195"/>
      <c r="ARD3" s="315"/>
      <c r="ARE3" s="195"/>
      <c r="ARF3" s="195"/>
      <c r="ARG3" s="195"/>
      <c r="ARH3" s="195"/>
      <c r="ARI3" s="195"/>
      <c r="ARJ3" s="195"/>
      <c r="ARK3" s="195"/>
      <c r="ARL3" s="195"/>
      <c r="ARM3" s="195"/>
      <c r="ARN3" s="195"/>
      <c r="ARO3" s="195"/>
      <c r="ARP3" s="195"/>
      <c r="ARQ3" s="195"/>
      <c r="ARR3" s="315"/>
      <c r="ARS3" s="195"/>
      <c r="ART3" s="195"/>
      <c r="ARU3" s="195"/>
      <c r="ARV3" s="195"/>
      <c r="ARW3" s="195"/>
      <c r="ARX3" s="195"/>
      <c r="ARY3" s="195"/>
      <c r="ARZ3" s="195"/>
      <c r="ASA3" s="195"/>
      <c r="ASB3" s="195"/>
      <c r="ASC3" s="195"/>
      <c r="ASD3" s="195"/>
      <c r="ASE3" s="195"/>
      <c r="ASF3" s="315"/>
      <c r="ASG3" s="195"/>
      <c r="ASH3" s="195"/>
      <c r="ASI3" s="195"/>
      <c r="ASJ3" s="195"/>
      <c r="ASK3" s="195"/>
      <c r="ASL3" s="195"/>
      <c r="ASM3" s="195"/>
      <c r="ASN3" s="195"/>
      <c r="ASO3" s="195"/>
      <c r="ASP3" s="195"/>
      <c r="ASQ3" s="195"/>
      <c r="ASR3" s="195"/>
      <c r="ASS3" s="195"/>
      <c r="AST3" s="315"/>
      <c r="ASU3" s="195"/>
      <c r="ASV3" s="195"/>
      <c r="ASW3" s="195"/>
      <c r="ASX3" s="195"/>
      <c r="ASY3" s="195"/>
      <c r="ASZ3" s="195"/>
      <c r="ATA3" s="195"/>
      <c r="ATB3" s="195"/>
      <c r="ATC3" s="195"/>
      <c r="ATD3" s="195"/>
      <c r="ATE3" s="195"/>
      <c r="ATF3" s="195"/>
      <c r="ATG3" s="195"/>
      <c r="ATH3" s="315"/>
      <c r="ATI3" s="195"/>
      <c r="ATJ3" s="195"/>
      <c r="ATK3" s="195"/>
      <c r="ATL3" s="195"/>
      <c r="ATM3" s="195"/>
      <c r="ATN3" s="195"/>
      <c r="ATO3" s="195"/>
      <c r="ATP3" s="195"/>
      <c r="ATQ3" s="195"/>
      <c r="ATR3" s="195"/>
      <c r="ATS3" s="195"/>
      <c r="ATT3" s="195"/>
      <c r="ATU3" s="195"/>
      <c r="ATV3" s="315"/>
      <c r="ATW3" s="195"/>
      <c r="ATX3" s="195"/>
      <c r="ATY3" s="195"/>
      <c r="ATZ3" s="195"/>
      <c r="AUA3" s="195"/>
      <c r="AUB3" s="195"/>
      <c r="AUC3" s="195"/>
      <c r="AUD3" s="195"/>
      <c r="AUE3" s="195"/>
      <c r="AUF3" s="195"/>
      <c r="AUG3" s="195"/>
      <c r="AUH3" s="195"/>
      <c r="AUI3" s="195"/>
      <c r="AUJ3" s="315"/>
      <c r="AUK3" s="195"/>
      <c r="AUL3" s="195"/>
      <c r="AUM3" s="195"/>
      <c r="AUN3" s="195"/>
      <c r="AUO3" s="195"/>
      <c r="AUP3" s="195"/>
      <c r="AUQ3" s="195"/>
      <c r="AUR3" s="195"/>
      <c r="AUS3" s="195"/>
      <c r="AUT3" s="195"/>
      <c r="AUU3" s="195"/>
      <c r="AUV3" s="195"/>
      <c r="AUW3" s="195"/>
      <c r="AUX3" s="315"/>
      <c r="AUY3" s="195"/>
      <c r="AUZ3" s="195"/>
      <c r="AVA3" s="195"/>
      <c r="AVB3" s="195"/>
      <c r="AVC3" s="195"/>
      <c r="AVD3" s="195"/>
      <c r="AVE3" s="195"/>
      <c r="AVF3" s="195"/>
      <c r="AVG3" s="195"/>
      <c r="AVH3" s="195"/>
      <c r="AVI3" s="195"/>
      <c r="AVJ3" s="195"/>
      <c r="AVK3" s="195"/>
      <c r="AVL3" s="315"/>
      <c r="AVM3" s="195"/>
      <c r="AVN3" s="195"/>
      <c r="AVO3" s="195"/>
      <c r="AVP3" s="195"/>
      <c r="AVQ3" s="195"/>
      <c r="AVR3" s="195"/>
      <c r="AVS3" s="195"/>
      <c r="AVT3" s="195"/>
      <c r="AVU3" s="195"/>
      <c r="AVV3" s="195"/>
      <c r="AVW3" s="195"/>
      <c r="AVX3" s="195"/>
      <c r="AVY3" s="195"/>
      <c r="AVZ3" s="315"/>
      <c r="AWA3" s="195"/>
      <c r="AWB3" s="195"/>
      <c r="AWC3" s="195"/>
      <c r="AWD3" s="195"/>
      <c r="AWE3" s="195"/>
      <c r="AWF3" s="195"/>
      <c r="AWG3" s="195"/>
      <c r="AWH3" s="195"/>
      <c r="AWI3" s="195"/>
      <c r="AWJ3" s="195"/>
      <c r="AWK3" s="195"/>
      <c r="AWL3" s="195"/>
      <c r="AWM3" s="195"/>
      <c r="AWN3" s="315"/>
      <c r="AWO3" s="195"/>
      <c r="AWP3" s="195"/>
      <c r="AWQ3" s="195"/>
      <c r="AWR3" s="195"/>
      <c r="AWS3" s="195"/>
      <c r="AWT3" s="195"/>
      <c r="AWU3" s="195"/>
      <c r="AWV3" s="195"/>
      <c r="AWW3" s="195"/>
      <c r="AWX3" s="195"/>
      <c r="AWY3" s="195"/>
      <c r="AWZ3" s="195"/>
      <c r="AXA3" s="195"/>
      <c r="AXB3" s="315"/>
      <c r="AXC3" s="195"/>
      <c r="AXD3" s="195"/>
      <c r="AXE3" s="195"/>
      <c r="AXF3" s="195"/>
      <c r="AXG3" s="195"/>
      <c r="AXH3" s="195"/>
      <c r="AXI3" s="195"/>
      <c r="AXJ3" s="195"/>
      <c r="AXK3" s="195"/>
      <c r="AXL3" s="195"/>
      <c r="AXM3" s="195"/>
      <c r="AXN3" s="195"/>
      <c r="AXO3" s="195"/>
      <c r="AXP3" s="315"/>
      <c r="AXQ3" s="195"/>
      <c r="AXR3" s="195"/>
      <c r="AXS3" s="195"/>
      <c r="AXT3" s="195"/>
      <c r="AXU3" s="195"/>
      <c r="AXV3" s="195"/>
      <c r="AXW3" s="195"/>
      <c r="AXX3" s="195"/>
      <c r="AXY3" s="195"/>
      <c r="AXZ3" s="195"/>
      <c r="AYA3" s="195"/>
      <c r="AYB3" s="195"/>
      <c r="AYC3" s="195"/>
      <c r="AYD3" s="315"/>
      <c r="AYE3" s="195"/>
      <c r="AYF3" s="195"/>
      <c r="AYG3" s="195"/>
      <c r="AYH3" s="195"/>
      <c r="AYI3" s="195"/>
      <c r="AYJ3" s="195"/>
      <c r="AYK3" s="195"/>
      <c r="AYL3" s="195"/>
      <c r="AYM3" s="195"/>
      <c r="AYN3" s="195"/>
      <c r="AYO3" s="195"/>
      <c r="AYP3" s="195"/>
      <c r="AYQ3" s="195"/>
      <c r="AYR3" s="315"/>
      <c r="AYS3" s="195"/>
      <c r="AYT3" s="195"/>
      <c r="AYU3" s="195"/>
      <c r="AYV3" s="195"/>
      <c r="AYW3" s="195"/>
      <c r="AYX3" s="195"/>
      <c r="AYY3" s="195"/>
      <c r="AYZ3" s="195"/>
      <c r="AZA3" s="195"/>
      <c r="AZB3" s="195"/>
      <c r="AZC3" s="195"/>
      <c r="AZD3" s="195"/>
      <c r="AZE3" s="195"/>
      <c r="AZF3" s="315"/>
      <c r="AZG3" s="195"/>
      <c r="AZH3" s="195"/>
      <c r="AZI3" s="195"/>
      <c r="AZJ3" s="195"/>
      <c r="AZK3" s="195"/>
      <c r="AZL3" s="195"/>
      <c r="AZM3" s="195"/>
      <c r="AZN3" s="195"/>
      <c r="AZO3" s="195"/>
      <c r="AZP3" s="195"/>
      <c r="AZQ3" s="195"/>
      <c r="AZR3" s="195"/>
      <c r="AZS3" s="195"/>
      <c r="AZT3" s="315"/>
      <c r="AZU3" s="195"/>
      <c r="AZV3" s="195"/>
      <c r="AZW3" s="195"/>
      <c r="AZX3" s="195"/>
      <c r="AZY3" s="195"/>
      <c r="AZZ3" s="195"/>
      <c r="BAA3" s="195"/>
      <c r="BAB3" s="195"/>
      <c r="BAC3" s="195"/>
      <c r="BAD3" s="195"/>
      <c r="BAE3" s="195"/>
      <c r="BAF3" s="195"/>
      <c r="BAG3" s="195"/>
      <c r="BAH3" s="315"/>
      <c r="BAI3" s="195"/>
      <c r="BAJ3" s="195"/>
      <c r="BAK3" s="195"/>
      <c r="BAL3" s="195"/>
      <c r="BAM3" s="195"/>
      <c r="BAN3" s="195"/>
      <c r="BAO3" s="195"/>
      <c r="BAP3" s="195"/>
      <c r="BAQ3" s="195"/>
      <c r="BAR3" s="195"/>
      <c r="BAS3" s="195"/>
      <c r="BAT3" s="195"/>
      <c r="BAU3" s="195"/>
      <c r="BAV3" s="315"/>
      <c r="BAW3" s="195"/>
      <c r="BAX3" s="195"/>
      <c r="BAY3" s="195"/>
      <c r="BAZ3" s="195"/>
      <c r="BBA3" s="195"/>
      <c r="BBB3" s="195"/>
      <c r="BBC3" s="195"/>
      <c r="BBD3" s="195"/>
      <c r="BBE3" s="195"/>
      <c r="BBF3" s="195"/>
      <c r="BBG3" s="195"/>
      <c r="BBH3" s="195"/>
      <c r="BBI3" s="195"/>
      <c r="BBJ3" s="315"/>
      <c r="BBK3" s="195"/>
      <c r="BBL3" s="195"/>
      <c r="BBM3" s="195"/>
      <c r="BBN3" s="195"/>
      <c r="BBO3" s="195"/>
      <c r="BBP3" s="195"/>
      <c r="BBQ3" s="195"/>
      <c r="BBR3" s="195"/>
      <c r="BBS3" s="195"/>
      <c r="BBT3" s="195"/>
      <c r="BBU3" s="195"/>
      <c r="BBV3" s="195"/>
      <c r="BBW3" s="195"/>
      <c r="BBX3" s="315"/>
      <c r="BBY3" s="195"/>
      <c r="BBZ3" s="195"/>
      <c r="BCA3" s="195"/>
      <c r="BCB3" s="195"/>
      <c r="BCC3" s="195"/>
      <c r="BCD3" s="195"/>
      <c r="BCE3" s="195"/>
      <c r="BCF3" s="195"/>
      <c r="BCG3" s="195"/>
      <c r="BCH3" s="195"/>
      <c r="BCI3" s="195"/>
      <c r="BCJ3" s="195"/>
      <c r="BCK3" s="195"/>
      <c r="BCL3" s="315"/>
      <c r="BCM3" s="195"/>
      <c r="BCN3" s="195"/>
      <c r="BCO3" s="195"/>
      <c r="BCP3" s="195"/>
      <c r="BCQ3" s="195"/>
      <c r="BCR3" s="195"/>
      <c r="BCS3" s="195"/>
      <c r="BCT3" s="195"/>
      <c r="BCU3" s="195"/>
      <c r="BCV3" s="195"/>
      <c r="BCW3" s="195"/>
      <c r="BCX3" s="195"/>
      <c r="BCY3" s="195"/>
      <c r="BCZ3" s="315"/>
      <c r="BDA3" s="195"/>
      <c r="BDB3" s="195"/>
      <c r="BDC3" s="195"/>
      <c r="BDD3" s="195"/>
      <c r="BDE3" s="195"/>
      <c r="BDF3" s="195"/>
      <c r="BDG3" s="195"/>
      <c r="BDH3" s="195"/>
      <c r="BDI3" s="195"/>
      <c r="BDJ3" s="195"/>
      <c r="BDK3" s="195"/>
      <c r="BDL3" s="195"/>
      <c r="BDM3" s="195"/>
      <c r="BDN3" s="315"/>
      <c r="BDO3" s="195"/>
      <c r="BDP3" s="195"/>
      <c r="BDQ3" s="195"/>
      <c r="BDR3" s="195"/>
      <c r="BDS3" s="195"/>
      <c r="BDT3" s="195"/>
      <c r="BDU3" s="195"/>
      <c r="BDV3" s="195"/>
      <c r="BDW3" s="195"/>
      <c r="BDX3" s="195"/>
      <c r="BDY3" s="195"/>
      <c r="BDZ3" s="195"/>
      <c r="BEA3" s="195"/>
      <c r="BEB3" s="315"/>
      <c r="BEC3" s="195"/>
      <c r="BED3" s="195"/>
      <c r="BEE3" s="195"/>
      <c r="BEF3" s="195"/>
      <c r="BEG3" s="195"/>
      <c r="BEH3" s="195"/>
      <c r="BEI3" s="195"/>
      <c r="BEJ3" s="195"/>
      <c r="BEK3" s="195"/>
      <c r="BEL3" s="195"/>
      <c r="BEM3" s="195"/>
      <c r="BEN3" s="195"/>
      <c r="BEO3" s="195"/>
      <c r="BEP3" s="315"/>
      <c r="BEQ3" s="195"/>
      <c r="BER3" s="195"/>
      <c r="BES3" s="195"/>
      <c r="BET3" s="195"/>
      <c r="BEU3" s="195"/>
      <c r="BEV3" s="195"/>
      <c r="BEW3" s="195"/>
      <c r="BEX3" s="195"/>
      <c r="BEY3" s="195"/>
      <c r="BEZ3" s="195"/>
      <c r="BFA3" s="195"/>
      <c r="BFB3" s="195"/>
      <c r="BFC3" s="195"/>
      <c r="BFD3" s="315"/>
      <c r="BFE3" s="195"/>
      <c r="BFF3" s="195"/>
      <c r="BFG3" s="195"/>
      <c r="BFH3" s="195"/>
      <c r="BFI3" s="195"/>
      <c r="BFJ3" s="195"/>
      <c r="BFK3" s="195"/>
      <c r="BFL3" s="195"/>
      <c r="BFM3" s="195"/>
      <c r="BFN3" s="195"/>
      <c r="BFO3" s="195"/>
      <c r="BFP3" s="195"/>
      <c r="BFQ3" s="195"/>
      <c r="BFR3" s="315"/>
      <c r="BFS3" s="195"/>
      <c r="BFT3" s="195"/>
      <c r="BFU3" s="195"/>
      <c r="BFV3" s="195"/>
      <c r="BFW3" s="195"/>
      <c r="BFX3" s="195"/>
      <c r="BFY3" s="195"/>
      <c r="BFZ3" s="195"/>
      <c r="BGA3" s="195"/>
      <c r="BGB3" s="195"/>
      <c r="BGC3" s="195"/>
      <c r="BGD3" s="195"/>
      <c r="BGE3" s="195"/>
      <c r="BGF3" s="315"/>
      <c r="BGG3" s="195"/>
      <c r="BGH3" s="195"/>
      <c r="BGI3" s="195"/>
      <c r="BGJ3" s="195"/>
      <c r="BGK3" s="195"/>
      <c r="BGL3" s="195"/>
      <c r="BGM3" s="195"/>
      <c r="BGN3" s="195"/>
      <c r="BGO3" s="195"/>
      <c r="BGP3" s="195"/>
      <c r="BGQ3" s="195"/>
      <c r="BGR3" s="195"/>
      <c r="BGS3" s="195"/>
      <c r="BGT3" s="315"/>
      <c r="BGU3" s="195"/>
      <c r="BGV3" s="195"/>
      <c r="BGW3" s="195"/>
      <c r="BGX3" s="195"/>
      <c r="BGY3" s="195"/>
      <c r="BGZ3" s="195"/>
      <c r="BHA3" s="195"/>
      <c r="BHB3" s="195"/>
      <c r="BHC3" s="195"/>
      <c r="BHD3" s="195"/>
      <c r="BHE3" s="195"/>
      <c r="BHF3" s="195"/>
      <c r="BHG3" s="195"/>
      <c r="BHH3" s="315"/>
      <c r="BHI3" s="195"/>
      <c r="BHJ3" s="195"/>
      <c r="BHK3" s="195"/>
      <c r="BHL3" s="195"/>
      <c r="BHM3" s="195"/>
      <c r="BHN3" s="195"/>
      <c r="BHO3" s="195"/>
      <c r="BHP3" s="195"/>
      <c r="BHQ3" s="195"/>
      <c r="BHR3" s="195"/>
      <c r="BHS3" s="195"/>
      <c r="BHT3" s="195"/>
      <c r="BHU3" s="195"/>
      <c r="BHV3" s="315"/>
      <c r="BHW3" s="195"/>
      <c r="BHX3" s="195"/>
      <c r="BHY3" s="195"/>
      <c r="BHZ3" s="195"/>
      <c r="BIA3" s="195"/>
      <c r="BIB3" s="195"/>
      <c r="BIC3" s="195"/>
      <c r="BID3" s="195"/>
      <c r="BIE3" s="195"/>
      <c r="BIF3" s="195"/>
      <c r="BIG3" s="195"/>
      <c r="BIH3" s="195"/>
      <c r="BII3" s="195"/>
      <c r="BIJ3" s="315"/>
      <c r="BIK3" s="195"/>
      <c r="BIL3" s="195"/>
      <c r="BIM3" s="195"/>
      <c r="BIN3" s="195"/>
      <c r="BIO3" s="195"/>
      <c r="BIP3" s="195"/>
      <c r="BIQ3" s="195"/>
      <c r="BIR3" s="195"/>
      <c r="BIS3" s="195"/>
      <c r="BIT3" s="195"/>
      <c r="BIU3" s="195"/>
      <c r="BIV3" s="195"/>
      <c r="BIW3" s="195"/>
      <c r="BIX3" s="315"/>
      <c r="BIY3" s="195"/>
      <c r="BIZ3" s="195"/>
      <c r="BJA3" s="195"/>
      <c r="BJB3" s="195"/>
      <c r="BJC3" s="195"/>
      <c r="BJD3" s="195"/>
      <c r="BJE3" s="195"/>
      <c r="BJF3" s="195"/>
      <c r="BJG3" s="195"/>
      <c r="BJH3" s="195"/>
      <c r="BJI3" s="195"/>
      <c r="BJJ3" s="195"/>
      <c r="BJK3" s="195"/>
      <c r="BJL3" s="315"/>
      <c r="BJM3" s="195"/>
      <c r="BJN3" s="195"/>
      <c r="BJO3" s="195"/>
      <c r="BJP3" s="195"/>
      <c r="BJQ3" s="195"/>
      <c r="BJR3" s="195"/>
      <c r="BJS3" s="195"/>
      <c r="BJT3" s="195"/>
      <c r="BJU3" s="195"/>
      <c r="BJV3" s="195"/>
      <c r="BJW3" s="195"/>
      <c r="BJX3" s="195"/>
      <c r="BJY3" s="195"/>
      <c r="BJZ3" s="315"/>
      <c r="BKA3" s="195"/>
      <c r="BKB3" s="195"/>
      <c r="BKC3" s="195"/>
      <c r="BKD3" s="195"/>
      <c r="BKE3" s="195"/>
      <c r="BKF3" s="195"/>
      <c r="BKG3" s="195"/>
      <c r="BKH3" s="195"/>
      <c r="BKI3" s="195"/>
      <c r="BKJ3" s="195"/>
      <c r="BKK3" s="195"/>
      <c r="BKL3" s="195"/>
      <c r="BKM3" s="195"/>
      <c r="BKN3" s="315"/>
      <c r="BKO3" s="195"/>
      <c r="BKP3" s="195"/>
      <c r="BKQ3" s="195"/>
      <c r="BKR3" s="195"/>
      <c r="BKS3" s="195"/>
      <c r="BKT3" s="195"/>
      <c r="BKU3" s="195"/>
      <c r="BKV3" s="195"/>
      <c r="BKW3" s="195"/>
      <c r="BKX3" s="195"/>
      <c r="BKY3" s="195"/>
      <c r="BKZ3" s="195"/>
      <c r="BLA3" s="195"/>
      <c r="BLB3" s="315"/>
      <c r="BLC3" s="195"/>
      <c r="BLD3" s="195"/>
      <c r="BLE3" s="195"/>
      <c r="BLF3" s="195"/>
      <c r="BLG3" s="195"/>
      <c r="BLH3" s="195"/>
      <c r="BLI3" s="195"/>
      <c r="BLJ3" s="195"/>
      <c r="BLK3" s="195"/>
      <c r="BLL3" s="195"/>
      <c r="BLM3" s="195"/>
      <c r="BLN3" s="195"/>
      <c r="BLO3" s="195"/>
      <c r="BLP3" s="315"/>
      <c r="BLQ3" s="195"/>
      <c r="BLR3" s="195"/>
      <c r="BLS3" s="195"/>
      <c r="BLT3" s="195"/>
      <c r="BLU3" s="195"/>
      <c r="BLV3" s="195"/>
      <c r="BLW3" s="195"/>
      <c r="BLX3" s="195"/>
      <c r="BLY3" s="195"/>
      <c r="BLZ3" s="195"/>
      <c r="BMA3" s="195"/>
      <c r="BMB3" s="195"/>
      <c r="BMC3" s="195"/>
      <c r="BMD3" s="315"/>
      <c r="BME3" s="195"/>
      <c r="BMF3" s="195"/>
      <c r="BMG3" s="195"/>
      <c r="BMH3" s="195"/>
      <c r="BMI3" s="195"/>
      <c r="BMJ3" s="195"/>
      <c r="BMK3" s="195"/>
      <c r="BML3" s="195"/>
      <c r="BMM3" s="195"/>
      <c r="BMN3" s="195"/>
      <c r="BMO3" s="195"/>
      <c r="BMP3" s="195"/>
      <c r="BMQ3" s="195"/>
      <c r="BMR3" s="315"/>
      <c r="BMS3" s="195"/>
      <c r="BMT3" s="195"/>
      <c r="BMU3" s="195"/>
      <c r="BMV3" s="195"/>
      <c r="BMW3" s="195"/>
      <c r="BMX3" s="195"/>
      <c r="BMY3" s="195"/>
      <c r="BMZ3" s="195"/>
      <c r="BNA3" s="195"/>
      <c r="BNB3" s="195"/>
      <c r="BNC3" s="195"/>
      <c r="BND3" s="195"/>
      <c r="BNE3" s="195"/>
      <c r="BNF3" s="315"/>
      <c r="BNG3" s="195"/>
      <c r="BNH3" s="195"/>
      <c r="BNI3" s="195"/>
      <c r="BNJ3" s="195"/>
      <c r="BNK3" s="195"/>
      <c r="BNL3" s="195"/>
      <c r="BNM3" s="195"/>
      <c r="BNN3" s="195"/>
      <c r="BNO3" s="195"/>
      <c r="BNP3" s="195"/>
      <c r="BNQ3" s="195"/>
      <c r="BNR3" s="195"/>
      <c r="BNS3" s="195"/>
      <c r="BNT3" s="315"/>
      <c r="BNU3" s="195"/>
      <c r="BNV3" s="195"/>
      <c r="BNW3" s="195"/>
      <c r="BNX3" s="195"/>
      <c r="BNY3" s="195"/>
      <c r="BNZ3" s="195"/>
      <c r="BOA3" s="195"/>
      <c r="BOB3" s="195"/>
      <c r="BOC3" s="195"/>
      <c r="BOD3" s="195"/>
      <c r="BOE3" s="195"/>
      <c r="BOF3" s="195"/>
      <c r="BOG3" s="195"/>
      <c r="BOH3" s="315"/>
      <c r="BOI3" s="195"/>
      <c r="BOJ3" s="195"/>
      <c r="BOK3" s="195"/>
      <c r="BOL3" s="195"/>
      <c r="BOM3" s="195"/>
      <c r="BON3" s="195"/>
      <c r="BOO3" s="195"/>
      <c r="BOP3" s="195"/>
      <c r="BOQ3" s="195"/>
      <c r="BOR3" s="195"/>
      <c r="BOS3" s="195"/>
      <c r="BOT3" s="195"/>
      <c r="BOU3" s="195"/>
      <c r="BOV3" s="315"/>
      <c r="BOW3" s="195"/>
      <c r="BOX3" s="195"/>
      <c r="BOY3" s="195"/>
      <c r="BOZ3" s="195"/>
      <c r="BPA3" s="195"/>
      <c r="BPB3" s="195"/>
      <c r="BPC3" s="195"/>
      <c r="BPD3" s="195"/>
      <c r="BPE3" s="195"/>
      <c r="BPF3" s="195"/>
      <c r="BPG3" s="195"/>
      <c r="BPH3" s="195"/>
      <c r="BPI3" s="195"/>
      <c r="BPJ3" s="315"/>
      <c r="BPK3" s="195"/>
      <c r="BPL3" s="195"/>
      <c r="BPM3" s="195"/>
      <c r="BPN3" s="195"/>
      <c r="BPO3" s="195"/>
      <c r="BPP3" s="195"/>
      <c r="BPQ3" s="195"/>
      <c r="BPR3" s="195"/>
      <c r="BPS3" s="195"/>
      <c r="BPT3" s="195"/>
      <c r="BPU3" s="195"/>
      <c r="BPV3" s="195"/>
      <c r="BPW3" s="195"/>
      <c r="BPX3" s="315"/>
      <c r="BPY3" s="195"/>
      <c r="BPZ3" s="195"/>
      <c r="BQA3" s="195"/>
      <c r="BQB3" s="195"/>
      <c r="BQC3" s="195"/>
      <c r="BQD3" s="195"/>
      <c r="BQE3" s="195"/>
      <c r="BQF3" s="195"/>
      <c r="BQG3" s="195"/>
      <c r="BQH3" s="195"/>
      <c r="BQI3" s="195"/>
      <c r="BQJ3" s="195"/>
      <c r="BQK3" s="195"/>
      <c r="BQL3" s="315"/>
      <c r="BQM3" s="195"/>
      <c r="BQN3" s="195"/>
      <c r="BQO3" s="195"/>
      <c r="BQP3" s="195"/>
      <c r="BQQ3" s="195"/>
      <c r="BQR3" s="195"/>
      <c r="BQS3" s="195"/>
      <c r="BQT3" s="195"/>
      <c r="BQU3" s="195"/>
      <c r="BQV3" s="195"/>
      <c r="BQW3" s="195"/>
      <c r="BQX3" s="195"/>
      <c r="BQY3" s="195"/>
      <c r="BQZ3" s="315"/>
      <c r="BRA3" s="195"/>
      <c r="BRB3" s="195"/>
      <c r="BRC3" s="195"/>
      <c r="BRD3" s="195"/>
      <c r="BRE3" s="195"/>
      <c r="BRF3" s="195"/>
      <c r="BRG3" s="195"/>
      <c r="BRH3" s="195"/>
      <c r="BRI3" s="195"/>
      <c r="BRJ3" s="195"/>
      <c r="BRK3" s="195"/>
      <c r="BRL3" s="195"/>
      <c r="BRM3" s="195"/>
      <c r="BRN3" s="315"/>
      <c r="BRO3" s="195"/>
      <c r="BRP3" s="195"/>
      <c r="BRQ3" s="195"/>
      <c r="BRR3" s="195"/>
      <c r="BRS3" s="195"/>
      <c r="BRT3" s="195"/>
      <c r="BRU3" s="195"/>
      <c r="BRV3" s="195"/>
      <c r="BRW3" s="195"/>
      <c r="BRX3" s="195"/>
      <c r="BRY3" s="195"/>
      <c r="BRZ3" s="195"/>
      <c r="BSA3" s="195"/>
      <c r="BSB3" s="315"/>
      <c r="BSC3" s="195"/>
      <c r="BSD3" s="195"/>
      <c r="BSE3" s="195"/>
      <c r="BSF3" s="195"/>
      <c r="BSG3" s="195"/>
      <c r="BSH3" s="195"/>
      <c r="BSI3" s="195"/>
      <c r="BSJ3" s="195"/>
      <c r="BSK3" s="195"/>
      <c r="BSL3" s="195"/>
      <c r="BSM3" s="195"/>
      <c r="BSN3" s="195"/>
      <c r="BSO3" s="195"/>
      <c r="BSP3" s="315"/>
      <c r="BSQ3" s="195"/>
      <c r="BSR3" s="195"/>
      <c r="BSS3" s="195"/>
      <c r="BST3" s="195"/>
      <c r="BSU3" s="195"/>
      <c r="BSV3" s="195"/>
      <c r="BSW3" s="195"/>
      <c r="BSX3" s="195"/>
      <c r="BSY3" s="195"/>
      <c r="BSZ3" s="195"/>
      <c r="BTA3" s="195"/>
      <c r="BTB3" s="195"/>
      <c r="BTC3" s="195"/>
      <c r="BTD3" s="315"/>
      <c r="BTE3" s="195"/>
      <c r="BTF3" s="195"/>
      <c r="BTG3" s="195"/>
      <c r="BTH3" s="195"/>
      <c r="BTI3" s="195"/>
      <c r="BTJ3" s="195"/>
      <c r="BTK3" s="195"/>
      <c r="BTL3" s="195"/>
      <c r="BTM3" s="195"/>
      <c r="BTN3" s="195"/>
      <c r="BTO3" s="195"/>
      <c r="BTP3" s="195"/>
      <c r="BTQ3" s="195"/>
      <c r="BTR3" s="315"/>
      <c r="BTS3" s="195"/>
      <c r="BTT3" s="195"/>
      <c r="BTU3" s="195"/>
      <c r="BTV3" s="195"/>
      <c r="BTW3" s="195"/>
      <c r="BTX3" s="195"/>
      <c r="BTY3" s="195"/>
      <c r="BTZ3" s="195"/>
      <c r="BUA3" s="195"/>
      <c r="BUB3" s="195"/>
      <c r="BUC3" s="195"/>
      <c r="BUD3" s="195"/>
      <c r="BUE3" s="195"/>
      <c r="BUF3" s="315"/>
      <c r="BUG3" s="195"/>
      <c r="BUH3" s="195"/>
      <c r="BUI3" s="195"/>
      <c r="BUJ3" s="195"/>
      <c r="BUK3" s="195"/>
      <c r="BUL3" s="195"/>
      <c r="BUM3" s="195"/>
      <c r="BUN3" s="195"/>
      <c r="BUO3" s="195"/>
      <c r="BUP3" s="195"/>
      <c r="BUQ3" s="195"/>
      <c r="BUR3" s="195"/>
      <c r="BUS3" s="195"/>
      <c r="BUT3" s="315"/>
      <c r="BUU3" s="195"/>
      <c r="BUV3" s="195"/>
      <c r="BUW3" s="195"/>
      <c r="BUX3" s="195"/>
      <c r="BUY3" s="195"/>
      <c r="BUZ3" s="195"/>
      <c r="BVA3" s="195"/>
      <c r="BVB3" s="195"/>
      <c r="BVC3" s="195"/>
      <c r="BVD3" s="195"/>
      <c r="BVE3" s="195"/>
      <c r="BVF3" s="195"/>
      <c r="BVG3" s="195"/>
      <c r="BVH3" s="315"/>
      <c r="BVI3" s="195"/>
      <c r="BVJ3" s="195"/>
      <c r="BVK3" s="195"/>
      <c r="BVL3" s="195"/>
      <c r="BVM3" s="195"/>
      <c r="BVN3" s="195"/>
      <c r="BVO3" s="195"/>
      <c r="BVP3" s="195"/>
      <c r="BVQ3" s="195"/>
      <c r="BVR3" s="195"/>
      <c r="BVS3" s="195"/>
      <c r="BVT3" s="195"/>
      <c r="BVU3" s="195"/>
      <c r="BVV3" s="315"/>
      <c r="BVW3" s="195"/>
      <c r="BVX3" s="195"/>
      <c r="BVY3" s="195"/>
      <c r="BVZ3" s="195"/>
      <c r="BWA3" s="195"/>
      <c r="BWB3" s="195"/>
      <c r="BWC3" s="195"/>
      <c r="BWD3" s="195"/>
      <c r="BWE3" s="195"/>
      <c r="BWF3" s="195"/>
      <c r="BWG3" s="195"/>
      <c r="BWH3" s="195"/>
      <c r="BWI3" s="195"/>
      <c r="BWJ3" s="315"/>
      <c r="BWK3" s="195"/>
      <c r="BWL3" s="195"/>
      <c r="BWM3" s="195"/>
      <c r="BWN3" s="195"/>
      <c r="BWO3" s="195"/>
      <c r="BWP3" s="195"/>
      <c r="BWQ3" s="195"/>
      <c r="BWR3" s="195"/>
      <c r="BWS3" s="195"/>
      <c r="BWT3" s="195"/>
      <c r="BWU3" s="195"/>
      <c r="BWV3" s="195"/>
      <c r="BWW3" s="195"/>
      <c r="BWX3" s="315"/>
      <c r="BWY3" s="195"/>
      <c r="BWZ3" s="195"/>
      <c r="BXA3" s="195"/>
      <c r="BXB3" s="195"/>
      <c r="BXC3" s="195"/>
      <c r="BXD3" s="195"/>
      <c r="BXE3" s="195"/>
      <c r="BXF3" s="195"/>
      <c r="BXG3" s="195"/>
      <c r="BXH3" s="195"/>
      <c r="BXI3" s="195"/>
      <c r="BXJ3" s="195"/>
      <c r="BXK3" s="195"/>
      <c r="BXL3" s="315"/>
      <c r="BXM3" s="195"/>
      <c r="BXN3" s="195"/>
      <c r="BXO3" s="195"/>
      <c r="BXP3" s="195"/>
      <c r="BXQ3" s="195"/>
      <c r="BXR3" s="195"/>
      <c r="BXS3" s="195"/>
      <c r="BXT3" s="195"/>
      <c r="BXU3" s="195"/>
      <c r="BXV3" s="195"/>
      <c r="BXW3" s="195"/>
      <c r="BXX3" s="195"/>
      <c r="BXY3" s="195"/>
      <c r="BXZ3" s="315"/>
      <c r="BYA3" s="195"/>
      <c r="BYB3" s="195"/>
      <c r="BYC3" s="195"/>
      <c r="BYD3" s="195"/>
      <c r="BYE3" s="195"/>
      <c r="BYF3" s="195"/>
      <c r="BYG3" s="195"/>
      <c r="BYH3" s="195"/>
      <c r="BYI3" s="195"/>
      <c r="BYJ3" s="195"/>
      <c r="BYK3" s="195"/>
      <c r="BYL3" s="195"/>
      <c r="BYM3" s="195"/>
      <c r="BYN3" s="315"/>
      <c r="BYO3" s="195"/>
      <c r="BYP3" s="195"/>
      <c r="BYQ3" s="195"/>
      <c r="BYR3" s="195"/>
      <c r="BYS3" s="195"/>
      <c r="BYT3" s="195"/>
      <c r="BYU3" s="195"/>
      <c r="BYV3" s="195"/>
      <c r="BYW3" s="195"/>
      <c r="BYX3" s="195"/>
      <c r="BYY3" s="195"/>
      <c r="BYZ3" s="195"/>
      <c r="BZA3" s="195"/>
      <c r="BZB3" s="315"/>
      <c r="BZC3" s="195"/>
      <c r="BZD3" s="195"/>
      <c r="BZE3" s="195"/>
      <c r="BZF3" s="195"/>
      <c r="BZG3" s="195"/>
      <c r="BZH3" s="195"/>
      <c r="BZI3" s="195"/>
      <c r="BZJ3" s="195"/>
      <c r="BZK3" s="195"/>
      <c r="BZL3" s="195"/>
      <c r="BZM3" s="195"/>
      <c r="BZN3" s="195"/>
      <c r="BZO3" s="195"/>
      <c r="BZP3" s="315"/>
      <c r="BZQ3" s="195"/>
      <c r="BZR3" s="195"/>
      <c r="BZS3" s="195"/>
      <c r="BZT3" s="195"/>
      <c r="BZU3" s="195"/>
      <c r="BZV3" s="195"/>
      <c r="BZW3" s="195"/>
      <c r="BZX3" s="195"/>
      <c r="BZY3" s="195"/>
      <c r="BZZ3" s="195"/>
      <c r="CAA3" s="195"/>
      <c r="CAB3" s="195"/>
      <c r="CAC3" s="195"/>
      <c r="CAD3" s="315"/>
      <c r="CAE3" s="195"/>
      <c r="CAF3" s="195"/>
      <c r="CAG3" s="195"/>
      <c r="CAH3" s="195"/>
      <c r="CAI3" s="195"/>
      <c r="CAJ3" s="195"/>
      <c r="CAK3" s="195"/>
      <c r="CAL3" s="195"/>
      <c r="CAM3" s="195"/>
      <c r="CAN3" s="195"/>
      <c r="CAO3" s="195"/>
      <c r="CAP3" s="195"/>
      <c r="CAQ3" s="195"/>
      <c r="CAR3" s="315"/>
      <c r="CAS3" s="195"/>
      <c r="CAT3" s="195"/>
      <c r="CAU3" s="195"/>
      <c r="CAV3" s="195"/>
      <c r="CAW3" s="195"/>
      <c r="CAX3" s="195"/>
      <c r="CAY3" s="195"/>
      <c r="CAZ3" s="195"/>
      <c r="CBA3" s="195"/>
      <c r="CBB3" s="195"/>
      <c r="CBC3" s="195"/>
      <c r="CBD3" s="195"/>
      <c r="CBE3" s="195"/>
      <c r="CBF3" s="315"/>
      <c r="CBG3" s="195"/>
      <c r="CBH3" s="195"/>
      <c r="CBI3" s="195"/>
      <c r="CBJ3" s="195"/>
      <c r="CBK3" s="195"/>
      <c r="CBL3" s="195"/>
      <c r="CBM3" s="195"/>
      <c r="CBN3" s="195"/>
      <c r="CBO3" s="195"/>
      <c r="CBP3" s="195"/>
      <c r="CBQ3" s="195"/>
      <c r="CBR3" s="195"/>
      <c r="CBS3" s="195"/>
      <c r="CBT3" s="315"/>
      <c r="CBU3" s="195"/>
      <c r="CBV3" s="195"/>
      <c r="CBW3" s="195"/>
      <c r="CBX3" s="195"/>
      <c r="CBY3" s="195"/>
      <c r="CBZ3" s="195"/>
      <c r="CCA3" s="195"/>
      <c r="CCB3" s="195"/>
      <c r="CCC3" s="195"/>
      <c r="CCD3" s="195"/>
      <c r="CCE3" s="195"/>
      <c r="CCF3" s="195"/>
      <c r="CCG3" s="195"/>
      <c r="CCH3" s="315"/>
      <c r="CCI3" s="195"/>
      <c r="CCJ3" s="195"/>
      <c r="CCK3" s="195"/>
      <c r="CCL3" s="195"/>
      <c r="CCM3" s="195"/>
      <c r="CCN3" s="195"/>
      <c r="CCO3" s="195"/>
      <c r="CCP3" s="195"/>
      <c r="CCQ3" s="195"/>
      <c r="CCR3" s="195"/>
      <c r="CCS3" s="195"/>
      <c r="CCT3" s="195"/>
      <c r="CCU3" s="195"/>
      <c r="CCV3" s="315"/>
      <c r="CCW3" s="195"/>
      <c r="CCX3" s="195"/>
      <c r="CCY3" s="195"/>
      <c r="CCZ3" s="195"/>
      <c r="CDA3" s="195"/>
      <c r="CDB3" s="195"/>
      <c r="CDC3" s="195"/>
      <c r="CDD3" s="195"/>
      <c r="CDE3" s="195"/>
      <c r="CDF3" s="195"/>
      <c r="CDG3" s="195"/>
      <c r="CDH3" s="195"/>
      <c r="CDI3" s="195"/>
      <c r="CDJ3" s="315"/>
      <c r="CDK3" s="195"/>
      <c r="CDL3" s="195"/>
      <c r="CDM3" s="195"/>
      <c r="CDN3" s="195"/>
      <c r="CDO3" s="195"/>
      <c r="CDP3" s="195"/>
      <c r="CDQ3" s="195"/>
      <c r="CDR3" s="195"/>
      <c r="CDS3" s="195"/>
      <c r="CDT3" s="195"/>
      <c r="CDU3" s="195"/>
      <c r="CDV3" s="195"/>
      <c r="CDW3" s="195"/>
      <c r="CDX3" s="315"/>
      <c r="CDY3" s="195"/>
      <c r="CDZ3" s="195"/>
      <c r="CEA3" s="195"/>
      <c r="CEB3" s="195"/>
      <c r="CEC3" s="195"/>
      <c r="CED3" s="195"/>
      <c r="CEE3" s="195"/>
      <c r="CEF3" s="195"/>
      <c r="CEG3" s="195"/>
      <c r="CEH3" s="195"/>
      <c r="CEI3" s="195"/>
      <c r="CEJ3" s="195"/>
      <c r="CEK3" s="195"/>
      <c r="CEL3" s="315"/>
      <c r="CEM3" s="195"/>
      <c r="CEN3" s="195"/>
      <c r="CEO3" s="195"/>
      <c r="CEP3" s="195"/>
      <c r="CEQ3" s="195"/>
      <c r="CER3" s="195"/>
      <c r="CES3" s="195"/>
      <c r="CET3" s="195"/>
      <c r="CEU3" s="195"/>
      <c r="CEV3" s="195"/>
      <c r="CEW3" s="195"/>
      <c r="CEX3" s="195"/>
      <c r="CEY3" s="195"/>
      <c r="CEZ3" s="315"/>
      <c r="CFA3" s="195"/>
      <c r="CFB3" s="195"/>
      <c r="CFC3" s="195"/>
      <c r="CFD3" s="195"/>
      <c r="CFE3" s="195"/>
      <c r="CFF3" s="195"/>
      <c r="CFG3" s="195"/>
      <c r="CFH3" s="195"/>
      <c r="CFI3" s="195"/>
      <c r="CFJ3" s="195"/>
      <c r="CFK3" s="195"/>
      <c r="CFL3" s="195"/>
      <c r="CFM3" s="195"/>
      <c r="CFN3" s="315"/>
      <c r="CFO3" s="195"/>
      <c r="CFP3" s="195"/>
      <c r="CFQ3" s="195"/>
      <c r="CFR3" s="195"/>
      <c r="CFS3" s="195"/>
      <c r="CFT3" s="195"/>
      <c r="CFU3" s="195"/>
      <c r="CFV3" s="195"/>
      <c r="CFW3" s="195"/>
      <c r="CFX3" s="195"/>
      <c r="CFY3" s="195"/>
      <c r="CFZ3" s="195"/>
      <c r="CGA3" s="195"/>
      <c r="CGB3" s="315"/>
      <c r="CGC3" s="195"/>
      <c r="CGD3" s="195"/>
      <c r="CGE3" s="195"/>
      <c r="CGF3" s="195"/>
      <c r="CGG3" s="195"/>
      <c r="CGH3" s="195"/>
      <c r="CGI3" s="195"/>
      <c r="CGJ3" s="195"/>
      <c r="CGK3" s="195"/>
      <c r="CGL3" s="195"/>
      <c r="CGM3" s="195"/>
      <c r="CGN3" s="195"/>
      <c r="CGO3" s="195"/>
      <c r="CGP3" s="315"/>
      <c r="CGQ3" s="195"/>
      <c r="CGR3" s="195"/>
      <c r="CGS3" s="195"/>
      <c r="CGT3" s="195"/>
      <c r="CGU3" s="195"/>
      <c r="CGV3" s="195"/>
      <c r="CGW3" s="195"/>
      <c r="CGX3" s="195"/>
      <c r="CGY3" s="195"/>
      <c r="CGZ3" s="195"/>
      <c r="CHA3" s="195"/>
      <c r="CHB3" s="195"/>
      <c r="CHC3" s="195"/>
      <c r="CHD3" s="315"/>
      <c r="CHE3" s="195"/>
      <c r="CHF3" s="195"/>
      <c r="CHG3" s="195"/>
      <c r="CHH3" s="195"/>
      <c r="CHI3" s="195"/>
      <c r="CHJ3" s="195"/>
      <c r="CHK3" s="195"/>
      <c r="CHL3" s="195"/>
      <c r="CHM3" s="195"/>
      <c r="CHN3" s="195"/>
      <c r="CHO3" s="195"/>
      <c r="CHP3" s="195"/>
      <c r="CHQ3" s="195"/>
      <c r="CHR3" s="315"/>
      <c r="CHS3" s="195"/>
      <c r="CHT3" s="195"/>
      <c r="CHU3" s="195"/>
      <c r="CHV3" s="195"/>
      <c r="CHW3" s="195"/>
      <c r="CHX3" s="195"/>
      <c r="CHY3" s="195"/>
      <c r="CHZ3" s="195"/>
      <c r="CIA3" s="195"/>
      <c r="CIB3" s="195"/>
      <c r="CIC3" s="195"/>
      <c r="CID3" s="195"/>
      <c r="CIE3" s="195"/>
      <c r="CIF3" s="315"/>
      <c r="CIG3" s="195"/>
      <c r="CIH3" s="195"/>
      <c r="CII3" s="195"/>
      <c r="CIJ3" s="195"/>
      <c r="CIK3" s="195"/>
      <c r="CIL3" s="195"/>
      <c r="CIM3" s="195"/>
      <c r="CIN3" s="195"/>
      <c r="CIO3" s="195"/>
      <c r="CIP3" s="195"/>
      <c r="CIQ3" s="195"/>
      <c r="CIR3" s="195"/>
      <c r="CIS3" s="195"/>
      <c r="CIT3" s="315"/>
      <c r="CIU3" s="195"/>
      <c r="CIV3" s="195"/>
      <c r="CIW3" s="195"/>
      <c r="CIX3" s="195"/>
      <c r="CIY3" s="195"/>
      <c r="CIZ3" s="195"/>
      <c r="CJA3" s="195"/>
      <c r="CJB3" s="195"/>
      <c r="CJC3" s="195"/>
      <c r="CJD3" s="195"/>
      <c r="CJE3" s="195"/>
      <c r="CJF3" s="195"/>
      <c r="CJG3" s="195"/>
      <c r="CJH3" s="315"/>
      <c r="CJI3" s="195"/>
      <c r="CJJ3" s="195"/>
      <c r="CJK3" s="195"/>
      <c r="CJL3" s="195"/>
      <c r="CJM3" s="195"/>
      <c r="CJN3" s="195"/>
      <c r="CJO3" s="195"/>
      <c r="CJP3" s="195"/>
      <c r="CJQ3" s="195"/>
      <c r="CJR3" s="195"/>
      <c r="CJS3" s="195"/>
      <c r="CJT3" s="195"/>
      <c r="CJU3" s="195"/>
      <c r="CJV3" s="315"/>
      <c r="CJW3" s="195"/>
      <c r="CJX3" s="195"/>
      <c r="CJY3" s="195"/>
      <c r="CJZ3" s="195"/>
      <c r="CKA3" s="195"/>
      <c r="CKB3" s="195"/>
      <c r="CKC3" s="195"/>
      <c r="CKD3" s="195"/>
      <c r="CKE3" s="195"/>
      <c r="CKF3" s="195"/>
      <c r="CKG3" s="195"/>
      <c r="CKH3" s="195"/>
      <c r="CKI3" s="195"/>
      <c r="CKJ3" s="315"/>
      <c r="CKK3" s="195"/>
      <c r="CKL3" s="195"/>
      <c r="CKM3" s="195"/>
      <c r="CKN3" s="195"/>
      <c r="CKO3" s="195"/>
      <c r="CKP3" s="195"/>
      <c r="CKQ3" s="195"/>
      <c r="CKR3" s="195"/>
      <c r="CKS3" s="195"/>
      <c r="CKT3" s="195"/>
      <c r="CKU3" s="195"/>
      <c r="CKV3" s="195"/>
      <c r="CKW3" s="195"/>
      <c r="CKX3" s="315"/>
      <c r="CKY3" s="195"/>
      <c r="CKZ3" s="195"/>
      <c r="CLA3" s="195"/>
      <c r="CLB3" s="195"/>
      <c r="CLC3" s="195"/>
      <c r="CLD3" s="195"/>
      <c r="CLE3" s="195"/>
      <c r="CLF3" s="195"/>
      <c r="CLG3" s="195"/>
      <c r="CLH3" s="195"/>
      <c r="CLI3" s="195"/>
      <c r="CLJ3" s="195"/>
      <c r="CLK3" s="195"/>
      <c r="CLL3" s="315"/>
      <c r="CLM3" s="195"/>
      <c r="CLN3" s="195"/>
      <c r="CLO3" s="195"/>
      <c r="CLP3" s="195"/>
      <c r="CLQ3" s="195"/>
      <c r="CLR3" s="195"/>
      <c r="CLS3" s="195"/>
      <c r="CLT3" s="195"/>
      <c r="CLU3" s="195"/>
      <c r="CLV3" s="195"/>
      <c r="CLW3" s="195"/>
      <c r="CLX3" s="195"/>
      <c r="CLY3" s="195"/>
      <c r="CLZ3" s="315"/>
      <c r="CMA3" s="195"/>
      <c r="CMB3" s="195"/>
      <c r="CMC3" s="195"/>
      <c r="CMD3" s="195"/>
      <c r="CME3" s="195"/>
      <c r="CMF3" s="195"/>
      <c r="CMG3" s="195"/>
      <c r="CMH3" s="195"/>
      <c r="CMI3" s="195"/>
      <c r="CMJ3" s="195"/>
      <c r="CMK3" s="195"/>
      <c r="CML3" s="195"/>
      <c r="CMM3" s="195"/>
      <c r="CMN3" s="315"/>
      <c r="CMO3" s="195"/>
      <c r="CMP3" s="195"/>
      <c r="CMQ3" s="195"/>
      <c r="CMR3" s="195"/>
      <c r="CMS3" s="195"/>
      <c r="CMT3" s="195"/>
      <c r="CMU3" s="195"/>
      <c r="CMV3" s="195"/>
      <c r="CMW3" s="195"/>
      <c r="CMX3" s="195"/>
      <c r="CMY3" s="195"/>
      <c r="CMZ3" s="195"/>
      <c r="CNA3" s="195"/>
      <c r="CNB3" s="315"/>
      <c r="CNC3" s="195"/>
      <c r="CND3" s="195"/>
      <c r="CNE3" s="195"/>
      <c r="CNF3" s="195"/>
      <c r="CNG3" s="195"/>
      <c r="CNH3" s="195"/>
      <c r="CNI3" s="195"/>
      <c r="CNJ3" s="195"/>
      <c r="CNK3" s="195"/>
      <c r="CNL3" s="195"/>
      <c r="CNM3" s="195"/>
      <c r="CNN3" s="195"/>
      <c r="CNO3" s="195"/>
      <c r="CNP3" s="315"/>
      <c r="CNQ3" s="195"/>
      <c r="CNR3" s="195"/>
      <c r="CNS3" s="195"/>
      <c r="CNT3" s="195"/>
      <c r="CNU3" s="195"/>
      <c r="CNV3" s="195"/>
      <c r="CNW3" s="195"/>
      <c r="CNX3" s="195"/>
      <c r="CNY3" s="195"/>
      <c r="CNZ3" s="195"/>
      <c r="COA3" s="195"/>
      <c r="COB3" s="195"/>
      <c r="COC3" s="195"/>
      <c r="COD3" s="315"/>
      <c r="COE3" s="195"/>
      <c r="COF3" s="195"/>
      <c r="COG3" s="195"/>
      <c r="COH3" s="195"/>
      <c r="COI3" s="195"/>
      <c r="COJ3" s="195"/>
      <c r="COK3" s="195"/>
      <c r="COL3" s="195"/>
      <c r="COM3" s="195"/>
      <c r="CON3" s="195"/>
      <c r="COO3" s="195"/>
      <c r="COP3" s="195"/>
      <c r="COQ3" s="195"/>
      <c r="COR3" s="315"/>
      <c r="COS3" s="195"/>
      <c r="COT3" s="195"/>
      <c r="COU3" s="195"/>
      <c r="COV3" s="195"/>
      <c r="COW3" s="195"/>
      <c r="COX3" s="195"/>
      <c r="COY3" s="195"/>
      <c r="COZ3" s="195"/>
      <c r="CPA3" s="195"/>
      <c r="CPB3" s="195"/>
      <c r="CPC3" s="195"/>
      <c r="CPD3" s="195"/>
      <c r="CPE3" s="195"/>
      <c r="CPF3" s="315"/>
      <c r="CPG3" s="195"/>
      <c r="CPH3" s="195"/>
      <c r="CPI3" s="195"/>
      <c r="CPJ3" s="195"/>
      <c r="CPK3" s="195"/>
      <c r="CPL3" s="195"/>
      <c r="CPM3" s="195"/>
      <c r="CPN3" s="195"/>
      <c r="CPO3" s="195"/>
      <c r="CPP3" s="195"/>
      <c r="CPQ3" s="195"/>
      <c r="CPR3" s="195"/>
      <c r="CPS3" s="195"/>
      <c r="CPT3" s="315"/>
      <c r="CPU3" s="195"/>
      <c r="CPV3" s="195"/>
      <c r="CPW3" s="195"/>
      <c r="CPX3" s="195"/>
      <c r="CPY3" s="195"/>
      <c r="CPZ3" s="195"/>
      <c r="CQA3" s="195"/>
      <c r="CQB3" s="195"/>
      <c r="CQC3" s="195"/>
      <c r="CQD3" s="195"/>
      <c r="CQE3" s="195"/>
      <c r="CQF3" s="195"/>
      <c r="CQG3" s="195"/>
      <c r="CQH3" s="315"/>
      <c r="CQI3" s="195"/>
      <c r="CQJ3" s="195"/>
      <c r="CQK3" s="195"/>
      <c r="CQL3" s="195"/>
      <c r="CQM3" s="195"/>
      <c r="CQN3" s="195"/>
      <c r="CQO3" s="195"/>
      <c r="CQP3" s="195"/>
      <c r="CQQ3" s="195"/>
      <c r="CQR3" s="195"/>
      <c r="CQS3" s="195"/>
      <c r="CQT3" s="195"/>
      <c r="CQU3" s="195"/>
      <c r="CQV3" s="315"/>
      <c r="CQW3" s="195"/>
      <c r="CQX3" s="195"/>
      <c r="CQY3" s="195"/>
      <c r="CQZ3" s="195"/>
      <c r="CRA3" s="195"/>
      <c r="CRB3" s="195"/>
      <c r="CRC3" s="195"/>
      <c r="CRD3" s="195"/>
      <c r="CRE3" s="195"/>
      <c r="CRF3" s="195"/>
      <c r="CRG3" s="195"/>
      <c r="CRH3" s="195"/>
      <c r="CRI3" s="195"/>
      <c r="CRJ3" s="315"/>
      <c r="CRK3" s="195"/>
      <c r="CRL3" s="195"/>
      <c r="CRM3" s="195"/>
      <c r="CRN3" s="195"/>
      <c r="CRO3" s="195"/>
      <c r="CRP3" s="195"/>
      <c r="CRQ3" s="195"/>
      <c r="CRR3" s="195"/>
      <c r="CRS3" s="195"/>
      <c r="CRT3" s="195"/>
      <c r="CRU3" s="195"/>
      <c r="CRV3" s="195"/>
      <c r="CRW3" s="195"/>
      <c r="CRX3" s="315"/>
      <c r="CRY3" s="195"/>
      <c r="CRZ3" s="195"/>
      <c r="CSA3" s="195"/>
      <c r="CSB3" s="195"/>
      <c r="CSC3" s="195"/>
      <c r="CSD3" s="195"/>
      <c r="CSE3" s="195"/>
      <c r="CSF3" s="195"/>
      <c r="CSG3" s="195"/>
      <c r="CSH3" s="195"/>
      <c r="CSI3" s="195"/>
      <c r="CSJ3" s="195"/>
      <c r="CSK3" s="195"/>
      <c r="CSL3" s="315"/>
      <c r="CSM3" s="195"/>
      <c r="CSN3" s="195"/>
      <c r="CSO3" s="195"/>
      <c r="CSP3" s="195"/>
      <c r="CSQ3" s="195"/>
      <c r="CSR3" s="195"/>
      <c r="CSS3" s="195"/>
      <c r="CST3" s="195"/>
      <c r="CSU3" s="195"/>
      <c r="CSV3" s="195"/>
      <c r="CSW3" s="195"/>
      <c r="CSX3" s="195"/>
      <c r="CSY3" s="195"/>
      <c r="CSZ3" s="315"/>
      <c r="CTA3" s="195"/>
      <c r="CTB3" s="195"/>
      <c r="CTC3" s="195"/>
      <c r="CTD3" s="195"/>
      <c r="CTE3" s="195"/>
      <c r="CTF3" s="195"/>
      <c r="CTG3" s="195"/>
      <c r="CTH3" s="195"/>
      <c r="CTI3" s="195"/>
      <c r="CTJ3" s="195"/>
      <c r="CTK3" s="195"/>
      <c r="CTL3" s="195"/>
      <c r="CTM3" s="195"/>
      <c r="CTN3" s="315"/>
      <c r="CTO3" s="195"/>
      <c r="CTP3" s="195"/>
      <c r="CTQ3" s="195"/>
      <c r="CTR3" s="195"/>
      <c r="CTS3" s="195"/>
      <c r="CTT3" s="195"/>
      <c r="CTU3" s="195"/>
      <c r="CTV3" s="195"/>
      <c r="CTW3" s="195"/>
      <c r="CTX3" s="195"/>
      <c r="CTY3" s="195"/>
      <c r="CTZ3" s="195"/>
      <c r="CUA3" s="195"/>
      <c r="CUB3" s="315"/>
      <c r="CUC3" s="195"/>
      <c r="CUD3" s="195"/>
      <c r="CUE3" s="195"/>
      <c r="CUF3" s="195"/>
      <c r="CUG3" s="195"/>
      <c r="CUH3" s="195"/>
      <c r="CUI3" s="195"/>
      <c r="CUJ3" s="195"/>
      <c r="CUK3" s="195"/>
      <c r="CUL3" s="195"/>
      <c r="CUM3" s="195"/>
      <c r="CUN3" s="195"/>
      <c r="CUO3" s="195"/>
      <c r="CUP3" s="315"/>
      <c r="CUQ3" s="195"/>
      <c r="CUR3" s="195"/>
      <c r="CUS3" s="195"/>
      <c r="CUT3" s="195"/>
      <c r="CUU3" s="195"/>
      <c r="CUV3" s="195"/>
      <c r="CUW3" s="195"/>
      <c r="CUX3" s="195"/>
      <c r="CUY3" s="195"/>
      <c r="CUZ3" s="195"/>
      <c r="CVA3" s="195"/>
      <c r="CVB3" s="195"/>
      <c r="CVC3" s="195"/>
      <c r="CVD3" s="315"/>
      <c r="CVE3" s="195"/>
      <c r="CVF3" s="195"/>
      <c r="CVG3" s="195"/>
      <c r="CVH3" s="195"/>
      <c r="CVI3" s="195"/>
      <c r="CVJ3" s="195"/>
      <c r="CVK3" s="195"/>
      <c r="CVL3" s="195"/>
      <c r="CVM3" s="195"/>
      <c r="CVN3" s="195"/>
      <c r="CVO3" s="195"/>
      <c r="CVP3" s="195"/>
      <c r="CVQ3" s="195"/>
      <c r="CVR3" s="315"/>
      <c r="CVS3" s="195"/>
      <c r="CVT3" s="195"/>
      <c r="CVU3" s="195"/>
      <c r="CVV3" s="195"/>
      <c r="CVW3" s="195"/>
      <c r="CVX3" s="195"/>
      <c r="CVY3" s="195"/>
      <c r="CVZ3" s="195"/>
      <c r="CWA3" s="195"/>
      <c r="CWB3" s="195"/>
      <c r="CWC3" s="195"/>
      <c r="CWD3" s="195"/>
      <c r="CWE3" s="195"/>
      <c r="CWF3" s="315"/>
      <c r="CWG3" s="195"/>
      <c r="CWH3" s="195"/>
      <c r="CWI3" s="195"/>
      <c r="CWJ3" s="195"/>
      <c r="CWK3" s="195"/>
      <c r="CWL3" s="195"/>
      <c r="CWM3" s="195"/>
      <c r="CWN3" s="195"/>
      <c r="CWO3" s="195"/>
      <c r="CWP3" s="195"/>
      <c r="CWQ3" s="195"/>
      <c r="CWR3" s="195"/>
      <c r="CWS3" s="195"/>
      <c r="CWT3" s="315"/>
      <c r="CWU3" s="195"/>
      <c r="CWV3" s="195"/>
      <c r="CWW3" s="195"/>
      <c r="CWX3" s="195"/>
      <c r="CWY3" s="195"/>
      <c r="CWZ3" s="195"/>
      <c r="CXA3" s="195"/>
      <c r="CXB3" s="195"/>
      <c r="CXC3" s="195"/>
      <c r="CXD3" s="195"/>
      <c r="CXE3" s="195"/>
      <c r="CXF3" s="195"/>
      <c r="CXG3" s="195"/>
      <c r="CXH3" s="315"/>
      <c r="CXI3" s="195"/>
      <c r="CXJ3" s="195"/>
      <c r="CXK3" s="195"/>
      <c r="CXL3" s="195"/>
      <c r="CXM3" s="195"/>
      <c r="CXN3" s="195"/>
      <c r="CXO3" s="195"/>
      <c r="CXP3" s="195"/>
      <c r="CXQ3" s="195"/>
      <c r="CXR3" s="195"/>
      <c r="CXS3" s="195"/>
      <c r="CXT3" s="195"/>
      <c r="CXU3" s="195"/>
      <c r="CXV3" s="315"/>
      <c r="CXW3" s="195"/>
      <c r="CXX3" s="195"/>
      <c r="CXY3" s="195"/>
      <c r="CXZ3" s="195"/>
      <c r="CYA3" s="195"/>
      <c r="CYB3" s="195"/>
      <c r="CYC3" s="195"/>
      <c r="CYD3" s="195"/>
      <c r="CYE3" s="195"/>
      <c r="CYF3" s="195"/>
      <c r="CYG3" s="195"/>
      <c r="CYH3" s="195"/>
      <c r="CYI3" s="195"/>
      <c r="CYJ3" s="315"/>
      <c r="CYK3" s="195"/>
      <c r="CYL3" s="195"/>
      <c r="CYM3" s="195"/>
      <c r="CYN3" s="195"/>
      <c r="CYO3" s="195"/>
      <c r="CYP3" s="195"/>
      <c r="CYQ3" s="195"/>
      <c r="CYR3" s="195"/>
      <c r="CYS3" s="195"/>
      <c r="CYT3" s="195"/>
      <c r="CYU3" s="195"/>
      <c r="CYV3" s="195"/>
      <c r="CYW3" s="195"/>
      <c r="CYX3" s="315"/>
      <c r="CYY3" s="195"/>
      <c r="CYZ3" s="195"/>
      <c r="CZA3" s="195"/>
      <c r="CZB3" s="195"/>
      <c r="CZC3" s="195"/>
      <c r="CZD3" s="195"/>
      <c r="CZE3" s="195"/>
      <c r="CZF3" s="195"/>
      <c r="CZG3" s="195"/>
      <c r="CZH3" s="195"/>
      <c r="CZI3" s="195"/>
      <c r="CZJ3" s="195"/>
      <c r="CZK3" s="195"/>
      <c r="CZL3" s="315"/>
      <c r="CZM3" s="195"/>
      <c r="CZN3" s="195"/>
      <c r="CZO3" s="195"/>
      <c r="CZP3" s="195"/>
      <c r="CZQ3" s="195"/>
      <c r="CZR3" s="195"/>
      <c r="CZS3" s="195"/>
      <c r="CZT3" s="195"/>
      <c r="CZU3" s="195"/>
      <c r="CZV3" s="195"/>
      <c r="CZW3" s="195"/>
      <c r="CZX3" s="195"/>
      <c r="CZY3" s="195"/>
      <c r="CZZ3" s="315"/>
      <c r="DAA3" s="195"/>
      <c r="DAB3" s="195"/>
      <c r="DAC3" s="195"/>
      <c r="DAD3" s="195"/>
      <c r="DAE3" s="195"/>
      <c r="DAF3" s="195"/>
      <c r="DAG3" s="195"/>
      <c r="DAH3" s="195"/>
      <c r="DAI3" s="195"/>
      <c r="DAJ3" s="195"/>
      <c r="DAK3" s="195"/>
      <c r="DAL3" s="195"/>
      <c r="DAM3" s="195"/>
      <c r="DAN3" s="315"/>
      <c r="DAO3" s="195"/>
      <c r="DAP3" s="195"/>
      <c r="DAQ3" s="195"/>
      <c r="DAR3" s="195"/>
      <c r="DAS3" s="195"/>
      <c r="DAT3" s="195"/>
      <c r="DAU3" s="195"/>
      <c r="DAV3" s="195"/>
      <c r="DAW3" s="195"/>
      <c r="DAX3" s="195"/>
      <c r="DAY3" s="195"/>
      <c r="DAZ3" s="195"/>
      <c r="DBA3" s="195"/>
      <c r="DBB3" s="315"/>
      <c r="DBC3" s="195"/>
      <c r="DBD3" s="195"/>
      <c r="DBE3" s="195"/>
      <c r="DBF3" s="195"/>
      <c r="DBG3" s="195"/>
      <c r="DBH3" s="195"/>
      <c r="DBI3" s="195"/>
      <c r="DBJ3" s="195"/>
      <c r="DBK3" s="195"/>
      <c r="DBL3" s="195"/>
      <c r="DBM3" s="195"/>
      <c r="DBN3" s="195"/>
      <c r="DBO3" s="195"/>
      <c r="DBP3" s="315"/>
      <c r="DBQ3" s="195"/>
      <c r="DBR3" s="195"/>
      <c r="DBS3" s="195"/>
      <c r="DBT3" s="195"/>
      <c r="DBU3" s="195"/>
      <c r="DBV3" s="195"/>
      <c r="DBW3" s="195"/>
      <c r="DBX3" s="195"/>
      <c r="DBY3" s="195"/>
      <c r="DBZ3" s="195"/>
      <c r="DCA3" s="195"/>
      <c r="DCB3" s="195"/>
      <c r="DCC3" s="195"/>
      <c r="DCD3" s="315"/>
      <c r="DCE3" s="195"/>
      <c r="DCF3" s="195"/>
      <c r="DCG3" s="195"/>
      <c r="DCH3" s="195"/>
      <c r="DCI3" s="195"/>
      <c r="DCJ3" s="195"/>
      <c r="DCK3" s="195"/>
      <c r="DCL3" s="195"/>
      <c r="DCM3" s="195"/>
      <c r="DCN3" s="195"/>
      <c r="DCO3" s="195"/>
      <c r="DCP3" s="195"/>
      <c r="DCQ3" s="195"/>
      <c r="DCR3" s="315"/>
      <c r="DCS3" s="195"/>
      <c r="DCT3" s="195"/>
      <c r="DCU3" s="195"/>
      <c r="DCV3" s="195"/>
      <c r="DCW3" s="195"/>
      <c r="DCX3" s="195"/>
      <c r="DCY3" s="195"/>
      <c r="DCZ3" s="195"/>
      <c r="DDA3" s="195"/>
      <c r="DDB3" s="195"/>
      <c r="DDC3" s="195"/>
      <c r="DDD3" s="195"/>
      <c r="DDE3" s="195"/>
      <c r="DDF3" s="315"/>
      <c r="DDG3" s="195"/>
      <c r="DDH3" s="195"/>
      <c r="DDI3" s="195"/>
      <c r="DDJ3" s="195"/>
      <c r="DDK3" s="195"/>
      <c r="DDL3" s="195"/>
      <c r="DDM3" s="195"/>
      <c r="DDN3" s="195"/>
      <c r="DDO3" s="195"/>
      <c r="DDP3" s="195"/>
      <c r="DDQ3" s="195"/>
      <c r="DDR3" s="195"/>
      <c r="DDS3" s="195"/>
      <c r="DDT3" s="315"/>
      <c r="DDU3" s="195"/>
      <c r="DDV3" s="195"/>
      <c r="DDW3" s="195"/>
      <c r="DDX3" s="195"/>
      <c r="DDY3" s="195"/>
      <c r="DDZ3" s="195"/>
      <c r="DEA3" s="195"/>
      <c r="DEB3" s="195"/>
      <c r="DEC3" s="195"/>
      <c r="DED3" s="195"/>
      <c r="DEE3" s="195"/>
      <c r="DEF3" s="195"/>
      <c r="DEG3" s="195"/>
      <c r="DEH3" s="315"/>
      <c r="DEI3" s="195"/>
      <c r="DEJ3" s="195"/>
      <c r="DEK3" s="195"/>
      <c r="DEL3" s="195"/>
      <c r="DEM3" s="195"/>
      <c r="DEN3" s="195"/>
      <c r="DEO3" s="195"/>
      <c r="DEP3" s="195"/>
      <c r="DEQ3" s="195"/>
      <c r="DER3" s="195"/>
      <c r="DES3" s="195"/>
      <c r="DET3" s="195"/>
      <c r="DEU3" s="195"/>
      <c r="DEV3" s="315"/>
      <c r="DEW3" s="195"/>
      <c r="DEX3" s="195"/>
      <c r="DEY3" s="195"/>
      <c r="DEZ3" s="195"/>
      <c r="DFA3" s="195"/>
      <c r="DFB3" s="195"/>
      <c r="DFC3" s="195"/>
      <c r="DFD3" s="195"/>
      <c r="DFE3" s="195"/>
      <c r="DFF3" s="195"/>
      <c r="DFG3" s="195"/>
      <c r="DFH3" s="195"/>
      <c r="DFI3" s="195"/>
      <c r="DFJ3" s="315"/>
      <c r="DFK3" s="195"/>
      <c r="DFL3" s="195"/>
      <c r="DFM3" s="195"/>
      <c r="DFN3" s="195"/>
      <c r="DFO3" s="195"/>
      <c r="DFP3" s="195"/>
      <c r="DFQ3" s="195"/>
      <c r="DFR3" s="195"/>
      <c r="DFS3" s="195"/>
      <c r="DFT3" s="195"/>
      <c r="DFU3" s="195"/>
      <c r="DFV3" s="195"/>
      <c r="DFW3" s="195"/>
      <c r="DFX3" s="315"/>
      <c r="DFY3" s="195"/>
      <c r="DFZ3" s="195"/>
      <c r="DGA3" s="195"/>
      <c r="DGB3" s="195"/>
      <c r="DGC3" s="195"/>
      <c r="DGD3" s="195"/>
      <c r="DGE3" s="195"/>
      <c r="DGF3" s="195"/>
      <c r="DGG3" s="195"/>
      <c r="DGH3" s="195"/>
      <c r="DGI3" s="195"/>
      <c r="DGJ3" s="195"/>
      <c r="DGK3" s="195"/>
      <c r="DGL3" s="315"/>
      <c r="DGM3" s="195"/>
      <c r="DGN3" s="195"/>
      <c r="DGO3" s="195"/>
      <c r="DGP3" s="195"/>
      <c r="DGQ3" s="195"/>
      <c r="DGR3" s="195"/>
      <c r="DGS3" s="195"/>
      <c r="DGT3" s="195"/>
      <c r="DGU3" s="195"/>
      <c r="DGV3" s="195"/>
      <c r="DGW3" s="195"/>
      <c r="DGX3" s="195"/>
      <c r="DGY3" s="195"/>
      <c r="DGZ3" s="315"/>
      <c r="DHA3" s="195"/>
      <c r="DHB3" s="195"/>
      <c r="DHC3" s="195"/>
      <c r="DHD3" s="195"/>
      <c r="DHE3" s="195"/>
      <c r="DHF3" s="195"/>
      <c r="DHG3" s="195"/>
      <c r="DHH3" s="195"/>
      <c r="DHI3" s="195"/>
      <c r="DHJ3" s="195"/>
      <c r="DHK3" s="195"/>
      <c r="DHL3" s="195"/>
      <c r="DHM3" s="195"/>
      <c r="DHN3" s="315"/>
      <c r="DHO3" s="195"/>
      <c r="DHP3" s="195"/>
      <c r="DHQ3" s="195"/>
      <c r="DHR3" s="195"/>
      <c r="DHS3" s="195"/>
      <c r="DHT3" s="195"/>
      <c r="DHU3" s="195"/>
      <c r="DHV3" s="195"/>
      <c r="DHW3" s="195"/>
      <c r="DHX3" s="195"/>
      <c r="DHY3" s="195"/>
      <c r="DHZ3" s="195"/>
      <c r="DIA3" s="195"/>
      <c r="DIB3" s="315"/>
      <c r="DIC3" s="195"/>
      <c r="DID3" s="195"/>
      <c r="DIE3" s="195"/>
      <c r="DIF3" s="195"/>
      <c r="DIG3" s="195"/>
      <c r="DIH3" s="195"/>
      <c r="DII3" s="195"/>
      <c r="DIJ3" s="195"/>
      <c r="DIK3" s="195"/>
      <c r="DIL3" s="195"/>
      <c r="DIM3" s="195"/>
      <c r="DIN3" s="195"/>
      <c r="DIO3" s="195"/>
      <c r="DIP3" s="315"/>
      <c r="DIQ3" s="195"/>
      <c r="DIR3" s="195"/>
      <c r="DIS3" s="195"/>
      <c r="DIT3" s="195"/>
      <c r="DIU3" s="195"/>
      <c r="DIV3" s="195"/>
      <c r="DIW3" s="195"/>
      <c r="DIX3" s="195"/>
      <c r="DIY3" s="195"/>
      <c r="DIZ3" s="195"/>
      <c r="DJA3" s="195"/>
      <c r="DJB3" s="195"/>
      <c r="DJC3" s="195"/>
      <c r="DJD3" s="315"/>
      <c r="DJE3" s="195"/>
      <c r="DJF3" s="195"/>
      <c r="DJG3" s="195"/>
      <c r="DJH3" s="195"/>
      <c r="DJI3" s="195"/>
      <c r="DJJ3" s="195"/>
      <c r="DJK3" s="195"/>
      <c r="DJL3" s="195"/>
      <c r="DJM3" s="195"/>
      <c r="DJN3" s="195"/>
      <c r="DJO3" s="195"/>
      <c r="DJP3" s="195"/>
      <c r="DJQ3" s="195"/>
      <c r="DJR3" s="315"/>
      <c r="DJS3" s="195"/>
      <c r="DJT3" s="195"/>
      <c r="DJU3" s="195"/>
      <c r="DJV3" s="195"/>
      <c r="DJW3" s="195"/>
      <c r="DJX3" s="195"/>
      <c r="DJY3" s="195"/>
      <c r="DJZ3" s="195"/>
      <c r="DKA3" s="195"/>
      <c r="DKB3" s="195"/>
      <c r="DKC3" s="195"/>
      <c r="DKD3" s="195"/>
      <c r="DKE3" s="195"/>
      <c r="DKF3" s="315"/>
      <c r="DKG3" s="195"/>
      <c r="DKH3" s="195"/>
      <c r="DKI3" s="195"/>
      <c r="DKJ3" s="195"/>
      <c r="DKK3" s="195"/>
      <c r="DKL3" s="195"/>
      <c r="DKM3" s="195"/>
      <c r="DKN3" s="195"/>
      <c r="DKO3" s="195"/>
      <c r="DKP3" s="195"/>
      <c r="DKQ3" s="195"/>
      <c r="DKR3" s="195"/>
      <c r="DKS3" s="195"/>
      <c r="DKT3" s="315"/>
      <c r="DKU3" s="195"/>
      <c r="DKV3" s="195"/>
      <c r="DKW3" s="195"/>
      <c r="DKX3" s="195"/>
      <c r="DKY3" s="195"/>
      <c r="DKZ3" s="195"/>
      <c r="DLA3" s="195"/>
      <c r="DLB3" s="195"/>
      <c r="DLC3" s="195"/>
      <c r="DLD3" s="195"/>
      <c r="DLE3" s="195"/>
      <c r="DLF3" s="195"/>
      <c r="DLG3" s="195"/>
      <c r="DLH3" s="315"/>
      <c r="DLI3" s="195"/>
      <c r="DLJ3" s="195"/>
      <c r="DLK3" s="195"/>
      <c r="DLL3" s="195"/>
      <c r="DLM3" s="195"/>
      <c r="DLN3" s="195"/>
      <c r="DLO3" s="195"/>
      <c r="DLP3" s="195"/>
      <c r="DLQ3" s="195"/>
      <c r="DLR3" s="195"/>
      <c r="DLS3" s="195"/>
      <c r="DLT3" s="195"/>
      <c r="DLU3" s="195"/>
      <c r="DLV3" s="315"/>
      <c r="DLW3" s="195"/>
      <c r="DLX3" s="195"/>
      <c r="DLY3" s="195"/>
      <c r="DLZ3" s="195"/>
      <c r="DMA3" s="195"/>
      <c r="DMB3" s="195"/>
      <c r="DMC3" s="195"/>
      <c r="DMD3" s="195"/>
      <c r="DME3" s="195"/>
      <c r="DMF3" s="195"/>
      <c r="DMG3" s="195"/>
      <c r="DMH3" s="195"/>
      <c r="DMI3" s="195"/>
      <c r="DMJ3" s="315"/>
      <c r="DMK3" s="195"/>
      <c r="DML3" s="195"/>
      <c r="DMM3" s="195"/>
      <c r="DMN3" s="195"/>
      <c r="DMO3" s="195"/>
      <c r="DMP3" s="195"/>
      <c r="DMQ3" s="195"/>
      <c r="DMR3" s="195"/>
      <c r="DMS3" s="195"/>
      <c r="DMT3" s="195"/>
      <c r="DMU3" s="195"/>
      <c r="DMV3" s="195"/>
      <c r="DMW3" s="195"/>
      <c r="DMX3" s="315"/>
      <c r="DMY3" s="195"/>
      <c r="DMZ3" s="195"/>
      <c r="DNA3" s="195"/>
      <c r="DNB3" s="195"/>
      <c r="DNC3" s="195"/>
      <c r="DND3" s="195"/>
      <c r="DNE3" s="195"/>
      <c r="DNF3" s="195"/>
      <c r="DNG3" s="195"/>
      <c r="DNH3" s="195"/>
      <c r="DNI3" s="195"/>
      <c r="DNJ3" s="195"/>
      <c r="DNK3" s="195"/>
      <c r="DNL3" s="315"/>
      <c r="DNM3" s="195"/>
      <c r="DNN3" s="195"/>
      <c r="DNO3" s="195"/>
      <c r="DNP3" s="195"/>
      <c r="DNQ3" s="195"/>
      <c r="DNR3" s="195"/>
      <c r="DNS3" s="195"/>
      <c r="DNT3" s="195"/>
      <c r="DNU3" s="195"/>
      <c r="DNV3" s="195"/>
      <c r="DNW3" s="195"/>
      <c r="DNX3" s="195"/>
      <c r="DNY3" s="195"/>
      <c r="DNZ3" s="315"/>
      <c r="DOA3" s="195"/>
      <c r="DOB3" s="195"/>
      <c r="DOC3" s="195"/>
      <c r="DOD3" s="195"/>
      <c r="DOE3" s="195"/>
      <c r="DOF3" s="195"/>
      <c r="DOG3" s="195"/>
      <c r="DOH3" s="195"/>
      <c r="DOI3" s="195"/>
      <c r="DOJ3" s="195"/>
      <c r="DOK3" s="195"/>
      <c r="DOL3" s="195"/>
      <c r="DOM3" s="195"/>
      <c r="DON3" s="315"/>
      <c r="DOO3" s="195"/>
      <c r="DOP3" s="195"/>
      <c r="DOQ3" s="195"/>
      <c r="DOR3" s="195"/>
      <c r="DOS3" s="195"/>
      <c r="DOT3" s="195"/>
      <c r="DOU3" s="195"/>
      <c r="DOV3" s="195"/>
      <c r="DOW3" s="195"/>
      <c r="DOX3" s="195"/>
      <c r="DOY3" s="195"/>
      <c r="DOZ3" s="195"/>
      <c r="DPA3" s="195"/>
      <c r="DPB3" s="315"/>
      <c r="DPC3" s="195"/>
      <c r="DPD3" s="195"/>
      <c r="DPE3" s="195"/>
      <c r="DPF3" s="195"/>
      <c r="DPG3" s="195"/>
      <c r="DPH3" s="195"/>
      <c r="DPI3" s="195"/>
      <c r="DPJ3" s="195"/>
      <c r="DPK3" s="195"/>
      <c r="DPL3" s="195"/>
      <c r="DPM3" s="195"/>
      <c r="DPN3" s="195"/>
      <c r="DPO3" s="195"/>
      <c r="DPP3" s="315"/>
      <c r="DPQ3" s="195"/>
      <c r="DPR3" s="195"/>
      <c r="DPS3" s="195"/>
      <c r="DPT3" s="195"/>
      <c r="DPU3" s="195"/>
      <c r="DPV3" s="195"/>
      <c r="DPW3" s="195"/>
      <c r="DPX3" s="195"/>
      <c r="DPY3" s="195"/>
      <c r="DPZ3" s="195"/>
      <c r="DQA3" s="195"/>
      <c r="DQB3" s="195"/>
      <c r="DQC3" s="195"/>
      <c r="DQD3" s="315"/>
      <c r="DQE3" s="195"/>
      <c r="DQF3" s="195"/>
      <c r="DQG3" s="195"/>
      <c r="DQH3" s="195"/>
      <c r="DQI3" s="195"/>
      <c r="DQJ3" s="195"/>
      <c r="DQK3" s="195"/>
      <c r="DQL3" s="195"/>
      <c r="DQM3" s="195"/>
      <c r="DQN3" s="195"/>
      <c r="DQO3" s="195"/>
      <c r="DQP3" s="195"/>
      <c r="DQQ3" s="195"/>
      <c r="DQR3" s="315"/>
      <c r="DQS3" s="195"/>
      <c r="DQT3" s="195"/>
      <c r="DQU3" s="195"/>
      <c r="DQV3" s="195"/>
      <c r="DQW3" s="195"/>
      <c r="DQX3" s="195"/>
      <c r="DQY3" s="195"/>
      <c r="DQZ3" s="195"/>
      <c r="DRA3" s="195"/>
      <c r="DRB3" s="195"/>
      <c r="DRC3" s="195"/>
      <c r="DRD3" s="195"/>
      <c r="DRE3" s="195"/>
      <c r="DRF3" s="315"/>
      <c r="DRG3" s="195"/>
      <c r="DRH3" s="195"/>
      <c r="DRI3" s="195"/>
      <c r="DRJ3" s="195"/>
      <c r="DRK3" s="195"/>
      <c r="DRL3" s="195"/>
      <c r="DRM3" s="195"/>
      <c r="DRN3" s="195"/>
      <c r="DRO3" s="195"/>
      <c r="DRP3" s="195"/>
      <c r="DRQ3" s="195"/>
      <c r="DRR3" s="195"/>
      <c r="DRS3" s="195"/>
      <c r="DRT3" s="315"/>
      <c r="DRU3" s="195"/>
      <c r="DRV3" s="195"/>
      <c r="DRW3" s="195"/>
      <c r="DRX3" s="195"/>
      <c r="DRY3" s="195"/>
      <c r="DRZ3" s="195"/>
      <c r="DSA3" s="195"/>
      <c r="DSB3" s="195"/>
      <c r="DSC3" s="195"/>
      <c r="DSD3" s="195"/>
      <c r="DSE3" s="195"/>
      <c r="DSF3" s="195"/>
      <c r="DSG3" s="195"/>
      <c r="DSH3" s="315"/>
      <c r="DSI3" s="195"/>
      <c r="DSJ3" s="195"/>
      <c r="DSK3" s="195"/>
      <c r="DSL3" s="195"/>
      <c r="DSM3" s="195"/>
      <c r="DSN3" s="195"/>
      <c r="DSO3" s="195"/>
      <c r="DSP3" s="195"/>
      <c r="DSQ3" s="195"/>
      <c r="DSR3" s="195"/>
      <c r="DSS3" s="195"/>
      <c r="DST3" s="195"/>
      <c r="DSU3" s="195"/>
      <c r="DSV3" s="315"/>
      <c r="DSW3" s="195"/>
      <c r="DSX3" s="195"/>
      <c r="DSY3" s="195"/>
      <c r="DSZ3" s="195"/>
      <c r="DTA3" s="195"/>
      <c r="DTB3" s="195"/>
      <c r="DTC3" s="195"/>
      <c r="DTD3" s="195"/>
      <c r="DTE3" s="195"/>
      <c r="DTF3" s="195"/>
      <c r="DTG3" s="195"/>
      <c r="DTH3" s="195"/>
      <c r="DTI3" s="195"/>
      <c r="DTJ3" s="315"/>
      <c r="DTK3" s="195"/>
      <c r="DTL3" s="195"/>
      <c r="DTM3" s="195"/>
      <c r="DTN3" s="195"/>
      <c r="DTO3" s="195"/>
      <c r="DTP3" s="195"/>
      <c r="DTQ3" s="195"/>
      <c r="DTR3" s="195"/>
      <c r="DTS3" s="195"/>
      <c r="DTT3" s="195"/>
      <c r="DTU3" s="195"/>
      <c r="DTV3" s="195"/>
      <c r="DTW3" s="195"/>
      <c r="DTX3" s="315"/>
      <c r="DTY3" s="195"/>
      <c r="DTZ3" s="195"/>
      <c r="DUA3" s="195"/>
      <c r="DUB3" s="195"/>
      <c r="DUC3" s="195"/>
      <c r="DUD3" s="195"/>
      <c r="DUE3" s="195"/>
      <c r="DUF3" s="195"/>
      <c r="DUG3" s="195"/>
      <c r="DUH3" s="195"/>
      <c r="DUI3" s="195"/>
      <c r="DUJ3" s="195"/>
      <c r="DUK3" s="195"/>
      <c r="DUL3" s="315"/>
      <c r="DUM3" s="195"/>
      <c r="DUN3" s="195"/>
      <c r="DUO3" s="195"/>
      <c r="DUP3" s="195"/>
      <c r="DUQ3" s="195"/>
      <c r="DUR3" s="195"/>
      <c r="DUS3" s="195"/>
      <c r="DUT3" s="195"/>
      <c r="DUU3" s="195"/>
      <c r="DUV3" s="195"/>
      <c r="DUW3" s="195"/>
      <c r="DUX3" s="195"/>
      <c r="DUY3" s="195"/>
      <c r="DUZ3" s="315"/>
      <c r="DVA3" s="195"/>
      <c r="DVB3" s="195"/>
      <c r="DVC3" s="195"/>
      <c r="DVD3" s="195"/>
      <c r="DVE3" s="195"/>
      <c r="DVF3" s="195"/>
      <c r="DVG3" s="195"/>
      <c r="DVH3" s="195"/>
      <c r="DVI3" s="195"/>
      <c r="DVJ3" s="195"/>
      <c r="DVK3" s="195"/>
      <c r="DVL3" s="195"/>
      <c r="DVM3" s="195"/>
      <c r="DVN3" s="315"/>
      <c r="DVO3" s="195"/>
      <c r="DVP3" s="195"/>
      <c r="DVQ3" s="195"/>
      <c r="DVR3" s="195"/>
      <c r="DVS3" s="195"/>
      <c r="DVT3" s="195"/>
      <c r="DVU3" s="195"/>
      <c r="DVV3" s="195"/>
      <c r="DVW3" s="195"/>
      <c r="DVX3" s="195"/>
      <c r="DVY3" s="195"/>
      <c r="DVZ3" s="195"/>
      <c r="DWA3" s="195"/>
      <c r="DWB3" s="315"/>
      <c r="DWC3" s="195"/>
      <c r="DWD3" s="195"/>
      <c r="DWE3" s="195"/>
      <c r="DWF3" s="195"/>
      <c r="DWG3" s="195"/>
      <c r="DWH3" s="195"/>
      <c r="DWI3" s="195"/>
      <c r="DWJ3" s="195"/>
      <c r="DWK3" s="195"/>
      <c r="DWL3" s="195"/>
      <c r="DWM3" s="195"/>
      <c r="DWN3" s="195"/>
      <c r="DWO3" s="195"/>
      <c r="DWP3" s="315"/>
      <c r="DWQ3" s="195"/>
      <c r="DWR3" s="195"/>
      <c r="DWS3" s="195"/>
      <c r="DWT3" s="195"/>
      <c r="DWU3" s="195"/>
      <c r="DWV3" s="195"/>
      <c r="DWW3" s="195"/>
      <c r="DWX3" s="195"/>
      <c r="DWY3" s="195"/>
      <c r="DWZ3" s="195"/>
      <c r="DXA3" s="195"/>
      <c r="DXB3" s="195"/>
      <c r="DXC3" s="195"/>
      <c r="DXD3" s="315"/>
      <c r="DXE3" s="195"/>
      <c r="DXF3" s="195"/>
      <c r="DXG3" s="195"/>
      <c r="DXH3" s="195"/>
      <c r="DXI3" s="195"/>
      <c r="DXJ3" s="195"/>
      <c r="DXK3" s="195"/>
      <c r="DXL3" s="195"/>
      <c r="DXM3" s="195"/>
      <c r="DXN3" s="195"/>
      <c r="DXO3" s="195"/>
      <c r="DXP3" s="195"/>
      <c r="DXQ3" s="195"/>
      <c r="DXR3" s="315"/>
      <c r="DXS3" s="195"/>
      <c r="DXT3" s="195"/>
      <c r="DXU3" s="195"/>
      <c r="DXV3" s="195"/>
      <c r="DXW3" s="195"/>
      <c r="DXX3" s="195"/>
      <c r="DXY3" s="195"/>
      <c r="DXZ3" s="195"/>
      <c r="DYA3" s="195"/>
      <c r="DYB3" s="195"/>
      <c r="DYC3" s="195"/>
      <c r="DYD3" s="195"/>
      <c r="DYE3" s="195"/>
      <c r="DYF3" s="315"/>
      <c r="DYG3" s="195"/>
      <c r="DYH3" s="195"/>
      <c r="DYI3" s="195"/>
      <c r="DYJ3" s="195"/>
      <c r="DYK3" s="195"/>
      <c r="DYL3" s="195"/>
      <c r="DYM3" s="195"/>
      <c r="DYN3" s="195"/>
      <c r="DYO3" s="195"/>
      <c r="DYP3" s="195"/>
      <c r="DYQ3" s="195"/>
      <c r="DYR3" s="195"/>
      <c r="DYS3" s="195"/>
      <c r="DYT3" s="315"/>
      <c r="DYU3" s="195"/>
      <c r="DYV3" s="195"/>
      <c r="DYW3" s="195"/>
      <c r="DYX3" s="195"/>
      <c r="DYY3" s="195"/>
      <c r="DYZ3" s="195"/>
      <c r="DZA3" s="195"/>
      <c r="DZB3" s="195"/>
      <c r="DZC3" s="195"/>
      <c r="DZD3" s="195"/>
      <c r="DZE3" s="195"/>
      <c r="DZF3" s="195"/>
      <c r="DZG3" s="195"/>
      <c r="DZH3" s="315"/>
      <c r="DZI3" s="195"/>
      <c r="DZJ3" s="195"/>
      <c r="DZK3" s="195"/>
      <c r="DZL3" s="195"/>
      <c r="DZM3" s="195"/>
      <c r="DZN3" s="195"/>
      <c r="DZO3" s="195"/>
      <c r="DZP3" s="195"/>
      <c r="DZQ3" s="195"/>
      <c r="DZR3" s="195"/>
      <c r="DZS3" s="195"/>
      <c r="DZT3" s="195"/>
      <c r="DZU3" s="195"/>
      <c r="DZV3" s="315"/>
      <c r="DZW3" s="195"/>
      <c r="DZX3" s="195"/>
      <c r="DZY3" s="195"/>
      <c r="DZZ3" s="195"/>
      <c r="EAA3" s="195"/>
      <c r="EAB3" s="195"/>
      <c r="EAC3" s="195"/>
      <c r="EAD3" s="195"/>
      <c r="EAE3" s="195"/>
      <c r="EAF3" s="195"/>
      <c r="EAG3" s="195"/>
      <c r="EAH3" s="195"/>
      <c r="EAI3" s="195"/>
      <c r="EAJ3" s="315"/>
      <c r="EAK3" s="195"/>
      <c r="EAL3" s="195"/>
      <c r="EAM3" s="195"/>
      <c r="EAN3" s="195"/>
      <c r="EAO3" s="195"/>
      <c r="EAP3" s="195"/>
      <c r="EAQ3" s="195"/>
      <c r="EAR3" s="195"/>
      <c r="EAS3" s="195"/>
      <c r="EAT3" s="195"/>
      <c r="EAU3" s="195"/>
      <c r="EAV3" s="195"/>
      <c r="EAW3" s="195"/>
      <c r="EAX3" s="315"/>
      <c r="EAY3" s="195"/>
      <c r="EAZ3" s="195"/>
      <c r="EBA3" s="195"/>
      <c r="EBB3" s="195"/>
      <c r="EBC3" s="195"/>
      <c r="EBD3" s="195"/>
      <c r="EBE3" s="195"/>
      <c r="EBF3" s="195"/>
      <c r="EBG3" s="195"/>
      <c r="EBH3" s="195"/>
      <c r="EBI3" s="195"/>
      <c r="EBJ3" s="195"/>
      <c r="EBK3" s="195"/>
      <c r="EBL3" s="315"/>
      <c r="EBM3" s="195"/>
      <c r="EBN3" s="195"/>
      <c r="EBO3" s="195"/>
      <c r="EBP3" s="195"/>
      <c r="EBQ3" s="195"/>
      <c r="EBR3" s="195"/>
      <c r="EBS3" s="195"/>
      <c r="EBT3" s="195"/>
      <c r="EBU3" s="195"/>
      <c r="EBV3" s="195"/>
      <c r="EBW3" s="195"/>
      <c r="EBX3" s="195"/>
      <c r="EBY3" s="195"/>
      <c r="EBZ3" s="315"/>
      <c r="ECA3" s="195"/>
      <c r="ECB3" s="195"/>
      <c r="ECC3" s="195"/>
      <c r="ECD3" s="195"/>
      <c r="ECE3" s="195"/>
      <c r="ECF3" s="195"/>
      <c r="ECG3" s="195"/>
      <c r="ECH3" s="195"/>
      <c r="ECI3" s="195"/>
      <c r="ECJ3" s="195"/>
      <c r="ECK3" s="195"/>
      <c r="ECL3" s="195"/>
      <c r="ECM3" s="195"/>
      <c r="ECN3" s="315"/>
      <c r="ECO3" s="195"/>
      <c r="ECP3" s="195"/>
      <c r="ECQ3" s="195"/>
      <c r="ECR3" s="195"/>
      <c r="ECS3" s="195"/>
      <c r="ECT3" s="195"/>
      <c r="ECU3" s="195"/>
      <c r="ECV3" s="195"/>
      <c r="ECW3" s="195"/>
      <c r="ECX3" s="195"/>
      <c r="ECY3" s="195"/>
      <c r="ECZ3" s="195"/>
      <c r="EDA3" s="195"/>
      <c r="EDB3" s="315"/>
      <c r="EDC3" s="195"/>
      <c r="EDD3" s="195"/>
      <c r="EDE3" s="195"/>
      <c r="EDF3" s="195"/>
      <c r="EDG3" s="195"/>
      <c r="EDH3" s="195"/>
      <c r="EDI3" s="195"/>
      <c r="EDJ3" s="195"/>
      <c r="EDK3" s="195"/>
      <c r="EDL3" s="195"/>
      <c r="EDM3" s="195"/>
      <c r="EDN3" s="195"/>
      <c r="EDO3" s="195"/>
      <c r="EDP3" s="315"/>
      <c r="EDQ3" s="195"/>
      <c r="EDR3" s="195"/>
      <c r="EDS3" s="195"/>
      <c r="EDT3" s="195"/>
      <c r="EDU3" s="195"/>
      <c r="EDV3" s="195"/>
      <c r="EDW3" s="195"/>
      <c r="EDX3" s="195"/>
      <c r="EDY3" s="195"/>
      <c r="EDZ3" s="195"/>
      <c r="EEA3" s="195"/>
      <c r="EEB3" s="195"/>
      <c r="EEC3" s="195"/>
      <c r="EED3" s="315"/>
      <c r="EEE3" s="195"/>
      <c r="EEF3" s="195"/>
      <c r="EEG3" s="195"/>
      <c r="EEH3" s="195"/>
      <c r="EEI3" s="195"/>
      <c r="EEJ3" s="195"/>
      <c r="EEK3" s="195"/>
      <c r="EEL3" s="195"/>
      <c r="EEM3" s="195"/>
      <c r="EEN3" s="195"/>
      <c r="EEO3" s="195"/>
      <c r="EEP3" s="195"/>
      <c r="EEQ3" s="195"/>
      <c r="EER3" s="315"/>
      <c r="EES3" s="195"/>
      <c r="EET3" s="195"/>
      <c r="EEU3" s="195"/>
      <c r="EEV3" s="195"/>
      <c r="EEW3" s="195"/>
      <c r="EEX3" s="195"/>
      <c r="EEY3" s="195"/>
      <c r="EEZ3" s="195"/>
      <c r="EFA3" s="195"/>
      <c r="EFB3" s="195"/>
      <c r="EFC3" s="195"/>
      <c r="EFD3" s="195"/>
      <c r="EFE3" s="195"/>
      <c r="EFF3" s="315"/>
      <c r="EFG3" s="195"/>
      <c r="EFH3" s="195"/>
      <c r="EFI3" s="195"/>
      <c r="EFJ3" s="195"/>
      <c r="EFK3" s="195"/>
      <c r="EFL3" s="195"/>
      <c r="EFM3" s="195"/>
      <c r="EFN3" s="195"/>
      <c r="EFO3" s="195"/>
      <c r="EFP3" s="195"/>
      <c r="EFQ3" s="195"/>
      <c r="EFR3" s="195"/>
      <c r="EFS3" s="195"/>
      <c r="EFT3" s="315"/>
      <c r="EFU3" s="195"/>
      <c r="EFV3" s="195"/>
      <c r="EFW3" s="195"/>
      <c r="EFX3" s="195"/>
      <c r="EFY3" s="195"/>
      <c r="EFZ3" s="195"/>
      <c r="EGA3" s="195"/>
      <c r="EGB3" s="195"/>
      <c r="EGC3" s="195"/>
      <c r="EGD3" s="195"/>
      <c r="EGE3" s="195"/>
      <c r="EGF3" s="195"/>
      <c r="EGG3" s="195"/>
      <c r="EGH3" s="315"/>
      <c r="EGI3" s="195"/>
      <c r="EGJ3" s="195"/>
      <c r="EGK3" s="195"/>
      <c r="EGL3" s="195"/>
      <c r="EGM3" s="195"/>
      <c r="EGN3" s="195"/>
      <c r="EGO3" s="195"/>
      <c r="EGP3" s="195"/>
      <c r="EGQ3" s="195"/>
      <c r="EGR3" s="195"/>
      <c r="EGS3" s="195"/>
      <c r="EGT3" s="195"/>
      <c r="EGU3" s="195"/>
      <c r="EGV3" s="315"/>
      <c r="EGW3" s="195"/>
      <c r="EGX3" s="195"/>
      <c r="EGY3" s="195"/>
      <c r="EGZ3" s="195"/>
      <c r="EHA3" s="195"/>
      <c r="EHB3" s="195"/>
      <c r="EHC3" s="195"/>
      <c r="EHD3" s="195"/>
      <c r="EHE3" s="195"/>
      <c r="EHF3" s="195"/>
      <c r="EHG3" s="195"/>
      <c r="EHH3" s="195"/>
      <c r="EHI3" s="195"/>
      <c r="EHJ3" s="315"/>
      <c r="EHK3" s="195"/>
      <c r="EHL3" s="195"/>
      <c r="EHM3" s="195"/>
      <c r="EHN3" s="195"/>
      <c r="EHO3" s="195"/>
      <c r="EHP3" s="195"/>
      <c r="EHQ3" s="195"/>
      <c r="EHR3" s="195"/>
      <c r="EHS3" s="195"/>
      <c r="EHT3" s="195"/>
      <c r="EHU3" s="195"/>
      <c r="EHV3" s="195"/>
      <c r="EHW3" s="195"/>
      <c r="EHX3" s="315"/>
      <c r="EHY3" s="195"/>
      <c r="EHZ3" s="195"/>
      <c r="EIA3" s="195"/>
      <c r="EIB3" s="195"/>
      <c r="EIC3" s="195"/>
      <c r="EID3" s="195"/>
      <c r="EIE3" s="195"/>
      <c r="EIF3" s="195"/>
      <c r="EIG3" s="195"/>
      <c r="EIH3" s="195"/>
      <c r="EII3" s="195"/>
      <c r="EIJ3" s="195"/>
      <c r="EIK3" s="195"/>
      <c r="EIL3" s="315"/>
      <c r="EIM3" s="195"/>
      <c r="EIN3" s="195"/>
      <c r="EIO3" s="195"/>
      <c r="EIP3" s="195"/>
      <c r="EIQ3" s="195"/>
      <c r="EIR3" s="195"/>
      <c r="EIS3" s="195"/>
      <c r="EIT3" s="195"/>
      <c r="EIU3" s="195"/>
      <c r="EIV3" s="195"/>
      <c r="EIW3" s="195"/>
      <c r="EIX3" s="195"/>
      <c r="EIY3" s="195"/>
      <c r="EIZ3" s="315"/>
      <c r="EJA3" s="195"/>
      <c r="EJB3" s="195"/>
      <c r="EJC3" s="195"/>
      <c r="EJD3" s="195"/>
      <c r="EJE3" s="195"/>
      <c r="EJF3" s="195"/>
      <c r="EJG3" s="195"/>
      <c r="EJH3" s="195"/>
      <c r="EJI3" s="195"/>
      <c r="EJJ3" s="195"/>
      <c r="EJK3" s="195"/>
      <c r="EJL3" s="195"/>
      <c r="EJM3" s="195"/>
      <c r="EJN3" s="315"/>
      <c r="EJO3" s="195"/>
      <c r="EJP3" s="195"/>
      <c r="EJQ3" s="195"/>
      <c r="EJR3" s="195"/>
      <c r="EJS3" s="195"/>
      <c r="EJT3" s="195"/>
      <c r="EJU3" s="195"/>
      <c r="EJV3" s="195"/>
      <c r="EJW3" s="195"/>
      <c r="EJX3" s="195"/>
      <c r="EJY3" s="195"/>
      <c r="EJZ3" s="195"/>
      <c r="EKA3" s="195"/>
      <c r="EKB3" s="315"/>
      <c r="EKC3" s="195"/>
      <c r="EKD3" s="195"/>
      <c r="EKE3" s="195"/>
      <c r="EKF3" s="195"/>
      <c r="EKG3" s="195"/>
      <c r="EKH3" s="195"/>
      <c r="EKI3" s="195"/>
      <c r="EKJ3" s="195"/>
      <c r="EKK3" s="195"/>
      <c r="EKL3" s="195"/>
      <c r="EKM3" s="195"/>
      <c r="EKN3" s="195"/>
      <c r="EKO3" s="195"/>
      <c r="EKP3" s="315"/>
      <c r="EKQ3" s="195"/>
      <c r="EKR3" s="195"/>
      <c r="EKS3" s="195"/>
      <c r="EKT3" s="195"/>
      <c r="EKU3" s="195"/>
      <c r="EKV3" s="195"/>
      <c r="EKW3" s="195"/>
      <c r="EKX3" s="195"/>
      <c r="EKY3" s="195"/>
      <c r="EKZ3" s="195"/>
      <c r="ELA3" s="195"/>
      <c r="ELB3" s="195"/>
      <c r="ELC3" s="195"/>
      <c r="ELD3" s="315"/>
      <c r="ELE3" s="195"/>
      <c r="ELF3" s="195"/>
      <c r="ELG3" s="195"/>
      <c r="ELH3" s="195"/>
      <c r="ELI3" s="195"/>
      <c r="ELJ3" s="195"/>
      <c r="ELK3" s="195"/>
      <c r="ELL3" s="195"/>
      <c r="ELM3" s="195"/>
      <c r="ELN3" s="195"/>
      <c r="ELO3" s="195"/>
      <c r="ELP3" s="195"/>
      <c r="ELQ3" s="195"/>
      <c r="ELR3" s="315"/>
      <c r="ELS3" s="195"/>
      <c r="ELT3" s="195"/>
      <c r="ELU3" s="195"/>
      <c r="ELV3" s="195"/>
      <c r="ELW3" s="195"/>
      <c r="ELX3" s="195"/>
      <c r="ELY3" s="195"/>
      <c r="ELZ3" s="195"/>
      <c r="EMA3" s="195"/>
      <c r="EMB3" s="195"/>
      <c r="EMC3" s="195"/>
      <c r="EMD3" s="195"/>
      <c r="EME3" s="195"/>
      <c r="EMF3" s="315"/>
      <c r="EMG3" s="195"/>
      <c r="EMH3" s="195"/>
      <c r="EMI3" s="195"/>
      <c r="EMJ3" s="195"/>
      <c r="EMK3" s="195"/>
      <c r="EML3" s="195"/>
      <c r="EMM3" s="195"/>
      <c r="EMN3" s="195"/>
      <c r="EMO3" s="195"/>
      <c r="EMP3" s="195"/>
      <c r="EMQ3" s="195"/>
      <c r="EMR3" s="195"/>
      <c r="EMS3" s="195"/>
      <c r="EMT3" s="315"/>
      <c r="EMU3" s="195"/>
      <c r="EMV3" s="195"/>
      <c r="EMW3" s="195"/>
      <c r="EMX3" s="195"/>
      <c r="EMY3" s="195"/>
      <c r="EMZ3" s="195"/>
      <c r="ENA3" s="195"/>
      <c r="ENB3" s="195"/>
      <c r="ENC3" s="195"/>
      <c r="END3" s="195"/>
      <c r="ENE3" s="195"/>
      <c r="ENF3" s="195"/>
      <c r="ENG3" s="195"/>
      <c r="ENH3" s="315"/>
      <c r="ENI3" s="195"/>
      <c r="ENJ3" s="195"/>
      <c r="ENK3" s="195"/>
      <c r="ENL3" s="195"/>
      <c r="ENM3" s="195"/>
      <c r="ENN3" s="195"/>
      <c r="ENO3" s="195"/>
      <c r="ENP3" s="195"/>
      <c r="ENQ3" s="195"/>
      <c r="ENR3" s="195"/>
      <c r="ENS3" s="195"/>
      <c r="ENT3" s="195"/>
      <c r="ENU3" s="195"/>
      <c r="ENV3" s="315"/>
      <c r="ENW3" s="195"/>
      <c r="ENX3" s="195"/>
      <c r="ENY3" s="195"/>
      <c r="ENZ3" s="195"/>
      <c r="EOA3" s="195"/>
      <c r="EOB3" s="195"/>
      <c r="EOC3" s="195"/>
      <c r="EOD3" s="195"/>
      <c r="EOE3" s="195"/>
      <c r="EOF3" s="195"/>
      <c r="EOG3" s="195"/>
      <c r="EOH3" s="195"/>
      <c r="EOI3" s="195"/>
      <c r="EOJ3" s="315"/>
      <c r="EOK3" s="195"/>
      <c r="EOL3" s="195"/>
      <c r="EOM3" s="195"/>
      <c r="EON3" s="195"/>
      <c r="EOO3" s="195"/>
      <c r="EOP3" s="195"/>
      <c r="EOQ3" s="195"/>
      <c r="EOR3" s="195"/>
      <c r="EOS3" s="195"/>
      <c r="EOT3" s="195"/>
      <c r="EOU3" s="195"/>
      <c r="EOV3" s="195"/>
      <c r="EOW3" s="195"/>
      <c r="EOX3" s="315"/>
      <c r="EOY3" s="195"/>
      <c r="EOZ3" s="195"/>
      <c r="EPA3" s="195"/>
      <c r="EPB3" s="195"/>
      <c r="EPC3" s="195"/>
      <c r="EPD3" s="195"/>
      <c r="EPE3" s="195"/>
      <c r="EPF3" s="195"/>
      <c r="EPG3" s="195"/>
      <c r="EPH3" s="195"/>
      <c r="EPI3" s="195"/>
      <c r="EPJ3" s="195"/>
      <c r="EPK3" s="195"/>
      <c r="EPL3" s="315"/>
      <c r="EPM3" s="195"/>
      <c r="EPN3" s="195"/>
      <c r="EPO3" s="195"/>
      <c r="EPP3" s="195"/>
      <c r="EPQ3" s="195"/>
      <c r="EPR3" s="195"/>
      <c r="EPS3" s="195"/>
      <c r="EPT3" s="195"/>
      <c r="EPU3" s="195"/>
      <c r="EPV3" s="195"/>
      <c r="EPW3" s="195"/>
      <c r="EPX3" s="195"/>
      <c r="EPY3" s="195"/>
      <c r="EPZ3" s="315"/>
      <c r="EQA3" s="195"/>
      <c r="EQB3" s="195"/>
      <c r="EQC3" s="195"/>
      <c r="EQD3" s="195"/>
      <c r="EQE3" s="195"/>
      <c r="EQF3" s="195"/>
      <c r="EQG3" s="195"/>
      <c r="EQH3" s="195"/>
      <c r="EQI3" s="195"/>
      <c r="EQJ3" s="195"/>
      <c r="EQK3" s="195"/>
      <c r="EQL3" s="195"/>
      <c r="EQM3" s="195"/>
      <c r="EQN3" s="315"/>
      <c r="EQO3" s="195"/>
      <c r="EQP3" s="195"/>
      <c r="EQQ3" s="195"/>
      <c r="EQR3" s="195"/>
      <c r="EQS3" s="195"/>
      <c r="EQT3" s="195"/>
      <c r="EQU3" s="195"/>
      <c r="EQV3" s="195"/>
      <c r="EQW3" s="195"/>
      <c r="EQX3" s="195"/>
      <c r="EQY3" s="195"/>
      <c r="EQZ3" s="195"/>
      <c r="ERA3" s="195"/>
      <c r="ERB3" s="315"/>
      <c r="ERC3" s="195"/>
      <c r="ERD3" s="195"/>
      <c r="ERE3" s="195"/>
      <c r="ERF3" s="195"/>
      <c r="ERG3" s="195"/>
      <c r="ERH3" s="195"/>
      <c r="ERI3" s="195"/>
      <c r="ERJ3" s="195"/>
      <c r="ERK3" s="195"/>
      <c r="ERL3" s="195"/>
      <c r="ERM3" s="195"/>
      <c r="ERN3" s="195"/>
      <c r="ERO3" s="195"/>
      <c r="ERP3" s="315"/>
      <c r="ERQ3" s="195"/>
      <c r="ERR3" s="195"/>
      <c r="ERS3" s="195"/>
      <c r="ERT3" s="195"/>
      <c r="ERU3" s="195"/>
      <c r="ERV3" s="195"/>
      <c r="ERW3" s="195"/>
      <c r="ERX3" s="195"/>
      <c r="ERY3" s="195"/>
      <c r="ERZ3" s="195"/>
      <c r="ESA3" s="195"/>
      <c r="ESB3" s="195"/>
      <c r="ESC3" s="195"/>
      <c r="ESD3" s="315"/>
      <c r="ESE3" s="195"/>
      <c r="ESF3" s="195"/>
      <c r="ESG3" s="195"/>
      <c r="ESH3" s="195"/>
      <c r="ESI3" s="195"/>
      <c r="ESJ3" s="195"/>
      <c r="ESK3" s="195"/>
      <c r="ESL3" s="195"/>
      <c r="ESM3" s="195"/>
      <c r="ESN3" s="195"/>
      <c r="ESO3" s="195"/>
      <c r="ESP3" s="195"/>
      <c r="ESQ3" s="195"/>
      <c r="ESR3" s="315"/>
      <c r="ESS3" s="195"/>
      <c r="EST3" s="195"/>
      <c r="ESU3" s="195"/>
      <c r="ESV3" s="195"/>
      <c r="ESW3" s="195"/>
      <c r="ESX3" s="195"/>
      <c r="ESY3" s="195"/>
      <c r="ESZ3" s="195"/>
      <c r="ETA3" s="195"/>
      <c r="ETB3" s="195"/>
      <c r="ETC3" s="195"/>
      <c r="ETD3" s="195"/>
      <c r="ETE3" s="195"/>
      <c r="ETF3" s="315"/>
      <c r="ETG3" s="195"/>
      <c r="ETH3" s="195"/>
      <c r="ETI3" s="195"/>
      <c r="ETJ3" s="195"/>
      <c r="ETK3" s="195"/>
      <c r="ETL3" s="195"/>
      <c r="ETM3" s="195"/>
      <c r="ETN3" s="195"/>
      <c r="ETO3" s="195"/>
      <c r="ETP3" s="195"/>
      <c r="ETQ3" s="195"/>
      <c r="ETR3" s="195"/>
      <c r="ETS3" s="195"/>
      <c r="ETT3" s="315"/>
      <c r="ETU3" s="195"/>
      <c r="ETV3" s="195"/>
      <c r="ETW3" s="195"/>
      <c r="ETX3" s="195"/>
      <c r="ETY3" s="195"/>
      <c r="ETZ3" s="195"/>
      <c r="EUA3" s="195"/>
      <c r="EUB3" s="195"/>
      <c r="EUC3" s="195"/>
      <c r="EUD3" s="195"/>
      <c r="EUE3" s="195"/>
      <c r="EUF3" s="195"/>
      <c r="EUG3" s="195"/>
      <c r="EUH3" s="315"/>
      <c r="EUI3" s="195"/>
      <c r="EUJ3" s="195"/>
      <c r="EUK3" s="195"/>
      <c r="EUL3" s="195"/>
      <c r="EUM3" s="195"/>
      <c r="EUN3" s="195"/>
      <c r="EUO3" s="195"/>
      <c r="EUP3" s="195"/>
      <c r="EUQ3" s="195"/>
      <c r="EUR3" s="195"/>
      <c r="EUS3" s="195"/>
      <c r="EUT3" s="195"/>
      <c r="EUU3" s="195"/>
      <c r="EUV3" s="315"/>
      <c r="EUW3" s="195"/>
      <c r="EUX3" s="195"/>
      <c r="EUY3" s="195"/>
      <c r="EUZ3" s="195"/>
      <c r="EVA3" s="195"/>
      <c r="EVB3" s="195"/>
      <c r="EVC3" s="195"/>
      <c r="EVD3" s="195"/>
      <c r="EVE3" s="195"/>
      <c r="EVF3" s="195"/>
      <c r="EVG3" s="195"/>
      <c r="EVH3" s="195"/>
      <c r="EVI3" s="195"/>
      <c r="EVJ3" s="315"/>
      <c r="EVK3" s="195"/>
      <c r="EVL3" s="195"/>
      <c r="EVM3" s="195"/>
      <c r="EVN3" s="195"/>
      <c r="EVO3" s="195"/>
      <c r="EVP3" s="195"/>
      <c r="EVQ3" s="195"/>
      <c r="EVR3" s="195"/>
      <c r="EVS3" s="195"/>
      <c r="EVT3" s="195"/>
      <c r="EVU3" s="195"/>
      <c r="EVV3" s="195"/>
      <c r="EVW3" s="195"/>
      <c r="EVX3" s="315"/>
      <c r="EVY3" s="195"/>
      <c r="EVZ3" s="195"/>
      <c r="EWA3" s="195"/>
      <c r="EWB3" s="195"/>
      <c r="EWC3" s="195"/>
      <c r="EWD3" s="195"/>
      <c r="EWE3" s="195"/>
      <c r="EWF3" s="195"/>
      <c r="EWG3" s="195"/>
      <c r="EWH3" s="195"/>
      <c r="EWI3" s="195"/>
      <c r="EWJ3" s="195"/>
      <c r="EWK3" s="195"/>
      <c r="EWL3" s="315"/>
      <c r="EWM3" s="195"/>
      <c r="EWN3" s="195"/>
      <c r="EWO3" s="195"/>
      <c r="EWP3" s="195"/>
      <c r="EWQ3" s="195"/>
      <c r="EWR3" s="195"/>
      <c r="EWS3" s="195"/>
      <c r="EWT3" s="195"/>
      <c r="EWU3" s="195"/>
      <c r="EWV3" s="195"/>
      <c r="EWW3" s="195"/>
      <c r="EWX3" s="195"/>
      <c r="EWY3" s="195"/>
      <c r="EWZ3" s="315"/>
      <c r="EXA3" s="195"/>
      <c r="EXB3" s="195"/>
      <c r="EXC3" s="195"/>
      <c r="EXD3" s="195"/>
      <c r="EXE3" s="195"/>
      <c r="EXF3" s="195"/>
      <c r="EXG3" s="195"/>
      <c r="EXH3" s="195"/>
      <c r="EXI3" s="195"/>
      <c r="EXJ3" s="195"/>
      <c r="EXK3" s="195"/>
      <c r="EXL3" s="195"/>
      <c r="EXM3" s="195"/>
      <c r="EXN3" s="315"/>
      <c r="EXO3" s="195"/>
      <c r="EXP3" s="195"/>
      <c r="EXQ3" s="195"/>
      <c r="EXR3" s="195"/>
      <c r="EXS3" s="195"/>
      <c r="EXT3" s="195"/>
      <c r="EXU3" s="195"/>
      <c r="EXV3" s="195"/>
      <c r="EXW3" s="195"/>
      <c r="EXX3" s="195"/>
      <c r="EXY3" s="195"/>
      <c r="EXZ3" s="195"/>
      <c r="EYA3" s="195"/>
      <c r="EYB3" s="315"/>
      <c r="EYC3" s="195"/>
      <c r="EYD3" s="195"/>
      <c r="EYE3" s="195"/>
      <c r="EYF3" s="195"/>
      <c r="EYG3" s="195"/>
      <c r="EYH3" s="195"/>
      <c r="EYI3" s="195"/>
      <c r="EYJ3" s="195"/>
      <c r="EYK3" s="195"/>
      <c r="EYL3" s="195"/>
      <c r="EYM3" s="195"/>
      <c r="EYN3" s="195"/>
      <c r="EYO3" s="195"/>
      <c r="EYP3" s="315"/>
      <c r="EYQ3" s="195"/>
      <c r="EYR3" s="195"/>
      <c r="EYS3" s="195"/>
      <c r="EYT3" s="195"/>
      <c r="EYU3" s="195"/>
      <c r="EYV3" s="195"/>
      <c r="EYW3" s="195"/>
      <c r="EYX3" s="195"/>
      <c r="EYY3" s="195"/>
      <c r="EYZ3" s="195"/>
      <c r="EZA3" s="195"/>
      <c r="EZB3" s="195"/>
      <c r="EZC3" s="195"/>
      <c r="EZD3" s="315"/>
      <c r="EZE3" s="195"/>
      <c r="EZF3" s="195"/>
      <c r="EZG3" s="195"/>
      <c r="EZH3" s="195"/>
      <c r="EZI3" s="195"/>
      <c r="EZJ3" s="195"/>
      <c r="EZK3" s="195"/>
      <c r="EZL3" s="195"/>
      <c r="EZM3" s="195"/>
      <c r="EZN3" s="195"/>
      <c r="EZO3" s="195"/>
      <c r="EZP3" s="195"/>
      <c r="EZQ3" s="195"/>
      <c r="EZR3" s="315"/>
      <c r="EZS3" s="195"/>
      <c r="EZT3" s="195"/>
      <c r="EZU3" s="195"/>
      <c r="EZV3" s="195"/>
      <c r="EZW3" s="195"/>
      <c r="EZX3" s="195"/>
      <c r="EZY3" s="195"/>
      <c r="EZZ3" s="195"/>
      <c r="FAA3" s="195"/>
      <c r="FAB3" s="195"/>
      <c r="FAC3" s="195"/>
      <c r="FAD3" s="195"/>
      <c r="FAE3" s="195"/>
      <c r="FAF3" s="315"/>
      <c r="FAG3" s="195"/>
      <c r="FAH3" s="195"/>
      <c r="FAI3" s="195"/>
      <c r="FAJ3" s="195"/>
      <c r="FAK3" s="195"/>
      <c r="FAL3" s="195"/>
      <c r="FAM3" s="195"/>
      <c r="FAN3" s="195"/>
      <c r="FAO3" s="195"/>
      <c r="FAP3" s="195"/>
      <c r="FAQ3" s="195"/>
      <c r="FAR3" s="195"/>
      <c r="FAS3" s="195"/>
      <c r="FAT3" s="315"/>
      <c r="FAU3" s="195"/>
      <c r="FAV3" s="195"/>
      <c r="FAW3" s="195"/>
      <c r="FAX3" s="195"/>
      <c r="FAY3" s="195"/>
      <c r="FAZ3" s="195"/>
      <c r="FBA3" s="195"/>
      <c r="FBB3" s="195"/>
      <c r="FBC3" s="195"/>
      <c r="FBD3" s="195"/>
      <c r="FBE3" s="195"/>
      <c r="FBF3" s="195"/>
      <c r="FBG3" s="195"/>
      <c r="FBH3" s="315"/>
      <c r="FBI3" s="195"/>
      <c r="FBJ3" s="195"/>
      <c r="FBK3" s="195"/>
      <c r="FBL3" s="195"/>
      <c r="FBM3" s="195"/>
      <c r="FBN3" s="195"/>
      <c r="FBO3" s="195"/>
      <c r="FBP3" s="195"/>
      <c r="FBQ3" s="195"/>
      <c r="FBR3" s="195"/>
      <c r="FBS3" s="195"/>
      <c r="FBT3" s="195"/>
      <c r="FBU3" s="195"/>
      <c r="FBV3" s="315"/>
      <c r="FBW3" s="195"/>
      <c r="FBX3" s="195"/>
      <c r="FBY3" s="195"/>
      <c r="FBZ3" s="195"/>
      <c r="FCA3" s="195"/>
      <c r="FCB3" s="195"/>
      <c r="FCC3" s="195"/>
      <c r="FCD3" s="195"/>
      <c r="FCE3" s="195"/>
      <c r="FCF3" s="195"/>
      <c r="FCG3" s="195"/>
      <c r="FCH3" s="195"/>
      <c r="FCI3" s="195"/>
      <c r="FCJ3" s="315"/>
      <c r="FCK3" s="195"/>
      <c r="FCL3" s="195"/>
      <c r="FCM3" s="195"/>
      <c r="FCN3" s="195"/>
      <c r="FCO3" s="195"/>
      <c r="FCP3" s="195"/>
      <c r="FCQ3" s="195"/>
      <c r="FCR3" s="195"/>
      <c r="FCS3" s="195"/>
      <c r="FCT3" s="195"/>
      <c r="FCU3" s="195"/>
      <c r="FCV3" s="195"/>
      <c r="FCW3" s="195"/>
      <c r="FCX3" s="315"/>
      <c r="FCY3" s="195"/>
      <c r="FCZ3" s="195"/>
      <c r="FDA3" s="195"/>
      <c r="FDB3" s="195"/>
      <c r="FDC3" s="195"/>
      <c r="FDD3" s="195"/>
      <c r="FDE3" s="195"/>
      <c r="FDF3" s="195"/>
      <c r="FDG3" s="195"/>
      <c r="FDH3" s="195"/>
      <c r="FDI3" s="195"/>
      <c r="FDJ3" s="195"/>
      <c r="FDK3" s="195"/>
      <c r="FDL3" s="315"/>
      <c r="FDM3" s="195"/>
      <c r="FDN3" s="195"/>
      <c r="FDO3" s="195"/>
      <c r="FDP3" s="195"/>
      <c r="FDQ3" s="195"/>
      <c r="FDR3" s="195"/>
      <c r="FDS3" s="195"/>
      <c r="FDT3" s="195"/>
      <c r="FDU3" s="195"/>
      <c r="FDV3" s="195"/>
      <c r="FDW3" s="195"/>
      <c r="FDX3" s="195"/>
      <c r="FDY3" s="195"/>
      <c r="FDZ3" s="315"/>
      <c r="FEA3" s="195"/>
      <c r="FEB3" s="195"/>
      <c r="FEC3" s="195"/>
      <c r="FED3" s="195"/>
      <c r="FEE3" s="195"/>
      <c r="FEF3" s="195"/>
      <c r="FEG3" s="195"/>
      <c r="FEH3" s="195"/>
      <c r="FEI3" s="195"/>
      <c r="FEJ3" s="195"/>
      <c r="FEK3" s="195"/>
      <c r="FEL3" s="195"/>
      <c r="FEM3" s="195"/>
      <c r="FEN3" s="315"/>
      <c r="FEO3" s="195"/>
      <c r="FEP3" s="195"/>
      <c r="FEQ3" s="195"/>
      <c r="FER3" s="195"/>
      <c r="FES3" s="195"/>
      <c r="FET3" s="195"/>
      <c r="FEU3" s="195"/>
      <c r="FEV3" s="195"/>
      <c r="FEW3" s="195"/>
      <c r="FEX3" s="195"/>
      <c r="FEY3" s="195"/>
      <c r="FEZ3" s="195"/>
      <c r="FFA3" s="195"/>
      <c r="FFB3" s="315"/>
      <c r="FFC3" s="195"/>
      <c r="FFD3" s="195"/>
      <c r="FFE3" s="195"/>
      <c r="FFF3" s="195"/>
      <c r="FFG3" s="195"/>
      <c r="FFH3" s="195"/>
      <c r="FFI3" s="195"/>
      <c r="FFJ3" s="195"/>
      <c r="FFK3" s="195"/>
      <c r="FFL3" s="195"/>
      <c r="FFM3" s="195"/>
      <c r="FFN3" s="195"/>
      <c r="FFO3" s="195"/>
      <c r="FFP3" s="315"/>
      <c r="FFQ3" s="195"/>
      <c r="FFR3" s="195"/>
      <c r="FFS3" s="195"/>
      <c r="FFT3" s="195"/>
      <c r="FFU3" s="195"/>
      <c r="FFV3" s="195"/>
      <c r="FFW3" s="195"/>
      <c r="FFX3" s="195"/>
      <c r="FFY3" s="195"/>
      <c r="FFZ3" s="195"/>
      <c r="FGA3" s="195"/>
      <c r="FGB3" s="195"/>
      <c r="FGC3" s="195"/>
      <c r="FGD3" s="315"/>
      <c r="FGE3" s="195"/>
      <c r="FGF3" s="195"/>
      <c r="FGG3" s="195"/>
      <c r="FGH3" s="195"/>
      <c r="FGI3" s="195"/>
      <c r="FGJ3" s="195"/>
      <c r="FGK3" s="195"/>
      <c r="FGL3" s="195"/>
      <c r="FGM3" s="195"/>
      <c r="FGN3" s="195"/>
      <c r="FGO3" s="195"/>
      <c r="FGP3" s="195"/>
      <c r="FGQ3" s="195"/>
      <c r="FGR3" s="315"/>
      <c r="FGS3" s="195"/>
      <c r="FGT3" s="195"/>
      <c r="FGU3" s="195"/>
      <c r="FGV3" s="195"/>
      <c r="FGW3" s="195"/>
      <c r="FGX3" s="195"/>
      <c r="FGY3" s="195"/>
      <c r="FGZ3" s="195"/>
      <c r="FHA3" s="195"/>
      <c r="FHB3" s="195"/>
      <c r="FHC3" s="195"/>
      <c r="FHD3" s="195"/>
      <c r="FHE3" s="195"/>
      <c r="FHF3" s="315"/>
      <c r="FHG3" s="195"/>
      <c r="FHH3" s="195"/>
      <c r="FHI3" s="195"/>
      <c r="FHJ3" s="195"/>
      <c r="FHK3" s="195"/>
      <c r="FHL3" s="195"/>
      <c r="FHM3" s="195"/>
      <c r="FHN3" s="195"/>
      <c r="FHO3" s="195"/>
      <c r="FHP3" s="195"/>
      <c r="FHQ3" s="195"/>
      <c r="FHR3" s="195"/>
      <c r="FHS3" s="195"/>
      <c r="FHT3" s="315"/>
      <c r="FHU3" s="195"/>
      <c r="FHV3" s="195"/>
      <c r="FHW3" s="195"/>
      <c r="FHX3" s="195"/>
      <c r="FHY3" s="195"/>
      <c r="FHZ3" s="195"/>
      <c r="FIA3" s="195"/>
      <c r="FIB3" s="195"/>
      <c r="FIC3" s="195"/>
      <c r="FID3" s="195"/>
      <c r="FIE3" s="195"/>
      <c r="FIF3" s="195"/>
      <c r="FIG3" s="195"/>
      <c r="FIH3" s="315"/>
      <c r="FII3" s="195"/>
      <c r="FIJ3" s="195"/>
      <c r="FIK3" s="195"/>
      <c r="FIL3" s="195"/>
      <c r="FIM3" s="195"/>
      <c r="FIN3" s="195"/>
      <c r="FIO3" s="195"/>
      <c r="FIP3" s="195"/>
      <c r="FIQ3" s="195"/>
      <c r="FIR3" s="195"/>
      <c r="FIS3" s="195"/>
      <c r="FIT3" s="195"/>
      <c r="FIU3" s="195"/>
      <c r="FIV3" s="315"/>
      <c r="FIW3" s="195"/>
      <c r="FIX3" s="195"/>
      <c r="FIY3" s="195"/>
      <c r="FIZ3" s="195"/>
      <c r="FJA3" s="195"/>
      <c r="FJB3" s="195"/>
      <c r="FJC3" s="195"/>
      <c r="FJD3" s="195"/>
      <c r="FJE3" s="195"/>
      <c r="FJF3" s="195"/>
      <c r="FJG3" s="195"/>
      <c r="FJH3" s="195"/>
      <c r="FJI3" s="195"/>
      <c r="FJJ3" s="315"/>
      <c r="FJK3" s="195"/>
      <c r="FJL3" s="195"/>
      <c r="FJM3" s="195"/>
      <c r="FJN3" s="195"/>
      <c r="FJO3" s="195"/>
      <c r="FJP3" s="195"/>
      <c r="FJQ3" s="195"/>
      <c r="FJR3" s="195"/>
      <c r="FJS3" s="195"/>
      <c r="FJT3" s="195"/>
      <c r="FJU3" s="195"/>
      <c r="FJV3" s="195"/>
      <c r="FJW3" s="195"/>
      <c r="FJX3" s="315"/>
      <c r="FJY3" s="195"/>
      <c r="FJZ3" s="195"/>
      <c r="FKA3" s="195"/>
      <c r="FKB3" s="195"/>
      <c r="FKC3" s="195"/>
      <c r="FKD3" s="195"/>
      <c r="FKE3" s="195"/>
      <c r="FKF3" s="195"/>
      <c r="FKG3" s="195"/>
      <c r="FKH3" s="195"/>
      <c r="FKI3" s="195"/>
      <c r="FKJ3" s="195"/>
      <c r="FKK3" s="195"/>
      <c r="FKL3" s="315"/>
      <c r="FKM3" s="195"/>
      <c r="FKN3" s="195"/>
      <c r="FKO3" s="195"/>
      <c r="FKP3" s="195"/>
      <c r="FKQ3" s="195"/>
      <c r="FKR3" s="195"/>
      <c r="FKS3" s="195"/>
      <c r="FKT3" s="195"/>
      <c r="FKU3" s="195"/>
      <c r="FKV3" s="195"/>
      <c r="FKW3" s="195"/>
      <c r="FKX3" s="195"/>
      <c r="FKY3" s="195"/>
      <c r="FKZ3" s="315"/>
      <c r="FLA3" s="195"/>
      <c r="FLB3" s="195"/>
      <c r="FLC3" s="195"/>
      <c r="FLD3" s="195"/>
      <c r="FLE3" s="195"/>
      <c r="FLF3" s="195"/>
      <c r="FLG3" s="195"/>
      <c r="FLH3" s="195"/>
      <c r="FLI3" s="195"/>
      <c r="FLJ3" s="195"/>
      <c r="FLK3" s="195"/>
      <c r="FLL3" s="195"/>
      <c r="FLM3" s="195"/>
      <c r="FLN3" s="315"/>
      <c r="FLO3" s="195"/>
      <c r="FLP3" s="195"/>
      <c r="FLQ3" s="195"/>
      <c r="FLR3" s="195"/>
      <c r="FLS3" s="195"/>
      <c r="FLT3" s="195"/>
      <c r="FLU3" s="195"/>
      <c r="FLV3" s="195"/>
      <c r="FLW3" s="195"/>
      <c r="FLX3" s="195"/>
      <c r="FLY3" s="195"/>
      <c r="FLZ3" s="195"/>
      <c r="FMA3" s="195"/>
      <c r="FMB3" s="315"/>
      <c r="FMC3" s="195"/>
      <c r="FMD3" s="195"/>
      <c r="FME3" s="195"/>
      <c r="FMF3" s="195"/>
      <c r="FMG3" s="195"/>
      <c r="FMH3" s="195"/>
      <c r="FMI3" s="195"/>
      <c r="FMJ3" s="195"/>
      <c r="FMK3" s="195"/>
      <c r="FML3" s="195"/>
      <c r="FMM3" s="195"/>
      <c r="FMN3" s="195"/>
      <c r="FMO3" s="195"/>
      <c r="FMP3" s="315"/>
      <c r="FMQ3" s="195"/>
      <c r="FMR3" s="195"/>
      <c r="FMS3" s="195"/>
      <c r="FMT3" s="195"/>
      <c r="FMU3" s="195"/>
      <c r="FMV3" s="195"/>
      <c r="FMW3" s="195"/>
      <c r="FMX3" s="195"/>
      <c r="FMY3" s="195"/>
      <c r="FMZ3" s="195"/>
      <c r="FNA3" s="195"/>
      <c r="FNB3" s="195"/>
      <c r="FNC3" s="195"/>
      <c r="FND3" s="315"/>
      <c r="FNE3" s="195"/>
      <c r="FNF3" s="195"/>
      <c r="FNG3" s="195"/>
      <c r="FNH3" s="195"/>
      <c r="FNI3" s="195"/>
      <c r="FNJ3" s="195"/>
      <c r="FNK3" s="195"/>
      <c r="FNL3" s="195"/>
      <c r="FNM3" s="195"/>
      <c r="FNN3" s="195"/>
      <c r="FNO3" s="195"/>
      <c r="FNP3" s="195"/>
      <c r="FNQ3" s="195"/>
      <c r="FNR3" s="315"/>
      <c r="FNS3" s="195"/>
      <c r="FNT3" s="195"/>
      <c r="FNU3" s="195"/>
      <c r="FNV3" s="195"/>
      <c r="FNW3" s="195"/>
      <c r="FNX3" s="195"/>
      <c r="FNY3" s="195"/>
      <c r="FNZ3" s="195"/>
      <c r="FOA3" s="195"/>
      <c r="FOB3" s="195"/>
      <c r="FOC3" s="195"/>
      <c r="FOD3" s="195"/>
      <c r="FOE3" s="195"/>
      <c r="FOF3" s="315"/>
      <c r="FOG3" s="195"/>
      <c r="FOH3" s="195"/>
      <c r="FOI3" s="195"/>
      <c r="FOJ3" s="195"/>
      <c r="FOK3" s="195"/>
      <c r="FOL3" s="195"/>
      <c r="FOM3" s="195"/>
      <c r="FON3" s="195"/>
      <c r="FOO3" s="195"/>
      <c r="FOP3" s="195"/>
      <c r="FOQ3" s="195"/>
      <c r="FOR3" s="195"/>
      <c r="FOS3" s="195"/>
      <c r="FOT3" s="315"/>
      <c r="FOU3" s="195"/>
      <c r="FOV3" s="195"/>
      <c r="FOW3" s="195"/>
      <c r="FOX3" s="195"/>
      <c r="FOY3" s="195"/>
      <c r="FOZ3" s="195"/>
      <c r="FPA3" s="195"/>
      <c r="FPB3" s="195"/>
      <c r="FPC3" s="195"/>
      <c r="FPD3" s="195"/>
      <c r="FPE3" s="195"/>
      <c r="FPF3" s="195"/>
      <c r="FPG3" s="195"/>
      <c r="FPH3" s="315"/>
      <c r="FPI3" s="195"/>
      <c r="FPJ3" s="195"/>
      <c r="FPK3" s="195"/>
      <c r="FPL3" s="195"/>
      <c r="FPM3" s="195"/>
      <c r="FPN3" s="195"/>
      <c r="FPO3" s="195"/>
      <c r="FPP3" s="195"/>
      <c r="FPQ3" s="195"/>
      <c r="FPR3" s="195"/>
      <c r="FPS3" s="195"/>
      <c r="FPT3" s="195"/>
      <c r="FPU3" s="195"/>
      <c r="FPV3" s="315"/>
      <c r="FPW3" s="195"/>
      <c r="FPX3" s="195"/>
      <c r="FPY3" s="195"/>
      <c r="FPZ3" s="195"/>
      <c r="FQA3" s="195"/>
      <c r="FQB3" s="195"/>
      <c r="FQC3" s="195"/>
      <c r="FQD3" s="195"/>
      <c r="FQE3" s="195"/>
      <c r="FQF3" s="195"/>
      <c r="FQG3" s="195"/>
      <c r="FQH3" s="195"/>
      <c r="FQI3" s="195"/>
      <c r="FQJ3" s="315"/>
      <c r="FQK3" s="195"/>
      <c r="FQL3" s="195"/>
      <c r="FQM3" s="195"/>
      <c r="FQN3" s="195"/>
      <c r="FQO3" s="195"/>
      <c r="FQP3" s="195"/>
      <c r="FQQ3" s="195"/>
      <c r="FQR3" s="195"/>
      <c r="FQS3" s="195"/>
      <c r="FQT3" s="195"/>
      <c r="FQU3" s="195"/>
      <c r="FQV3" s="195"/>
      <c r="FQW3" s="195"/>
      <c r="FQX3" s="315"/>
      <c r="FQY3" s="195"/>
      <c r="FQZ3" s="195"/>
      <c r="FRA3" s="195"/>
      <c r="FRB3" s="195"/>
      <c r="FRC3" s="195"/>
      <c r="FRD3" s="195"/>
      <c r="FRE3" s="195"/>
      <c r="FRF3" s="195"/>
      <c r="FRG3" s="195"/>
      <c r="FRH3" s="195"/>
      <c r="FRI3" s="195"/>
      <c r="FRJ3" s="195"/>
      <c r="FRK3" s="195"/>
      <c r="FRL3" s="315"/>
      <c r="FRM3" s="195"/>
      <c r="FRN3" s="195"/>
      <c r="FRO3" s="195"/>
      <c r="FRP3" s="195"/>
      <c r="FRQ3" s="195"/>
      <c r="FRR3" s="195"/>
      <c r="FRS3" s="195"/>
      <c r="FRT3" s="195"/>
      <c r="FRU3" s="195"/>
      <c r="FRV3" s="195"/>
      <c r="FRW3" s="195"/>
      <c r="FRX3" s="195"/>
      <c r="FRY3" s="195"/>
      <c r="FRZ3" s="315"/>
      <c r="FSA3" s="195"/>
      <c r="FSB3" s="195"/>
      <c r="FSC3" s="195"/>
      <c r="FSD3" s="195"/>
      <c r="FSE3" s="195"/>
      <c r="FSF3" s="195"/>
      <c r="FSG3" s="195"/>
      <c r="FSH3" s="195"/>
      <c r="FSI3" s="195"/>
      <c r="FSJ3" s="195"/>
      <c r="FSK3" s="195"/>
      <c r="FSL3" s="195"/>
      <c r="FSM3" s="195"/>
      <c r="FSN3" s="315"/>
      <c r="FSO3" s="195"/>
      <c r="FSP3" s="195"/>
      <c r="FSQ3" s="195"/>
      <c r="FSR3" s="195"/>
      <c r="FSS3" s="195"/>
      <c r="FST3" s="195"/>
      <c r="FSU3" s="195"/>
      <c r="FSV3" s="195"/>
      <c r="FSW3" s="195"/>
      <c r="FSX3" s="195"/>
      <c r="FSY3" s="195"/>
      <c r="FSZ3" s="195"/>
      <c r="FTA3" s="195"/>
      <c r="FTB3" s="315"/>
      <c r="FTC3" s="195"/>
      <c r="FTD3" s="195"/>
      <c r="FTE3" s="195"/>
      <c r="FTF3" s="195"/>
      <c r="FTG3" s="195"/>
      <c r="FTH3" s="195"/>
      <c r="FTI3" s="195"/>
      <c r="FTJ3" s="195"/>
      <c r="FTK3" s="195"/>
      <c r="FTL3" s="195"/>
      <c r="FTM3" s="195"/>
      <c r="FTN3" s="195"/>
      <c r="FTO3" s="195"/>
      <c r="FTP3" s="315"/>
      <c r="FTQ3" s="195"/>
      <c r="FTR3" s="195"/>
      <c r="FTS3" s="195"/>
      <c r="FTT3" s="195"/>
      <c r="FTU3" s="195"/>
      <c r="FTV3" s="195"/>
      <c r="FTW3" s="195"/>
      <c r="FTX3" s="195"/>
      <c r="FTY3" s="195"/>
      <c r="FTZ3" s="195"/>
      <c r="FUA3" s="195"/>
      <c r="FUB3" s="195"/>
      <c r="FUC3" s="195"/>
      <c r="FUD3" s="315"/>
      <c r="FUE3" s="195"/>
      <c r="FUF3" s="195"/>
      <c r="FUG3" s="195"/>
      <c r="FUH3" s="195"/>
      <c r="FUI3" s="195"/>
      <c r="FUJ3" s="195"/>
      <c r="FUK3" s="195"/>
      <c r="FUL3" s="195"/>
      <c r="FUM3" s="195"/>
      <c r="FUN3" s="195"/>
      <c r="FUO3" s="195"/>
      <c r="FUP3" s="195"/>
      <c r="FUQ3" s="195"/>
      <c r="FUR3" s="315"/>
      <c r="FUS3" s="195"/>
      <c r="FUT3" s="195"/>
      <c r="FUU3" s="195"/>
      <c r="FUV3" s="195"/>
      <c r="FUW3" s="195"/>
      <c r="FUX3" s="195"/>
      <c r="FUY3" s="195"/>
      <c r="FUZ3" s="195"/>
      <c r="FVA3" s="195"/>
      <c r="FVB3" s="195"/>
      <c r="FVC3" s="195"/>
      <c r="FVD3" s="195"/>
      <c r="FVE3" s="195"/>
      <c r="FVF3" s="315"/>
      <c r="FVG3" s="195"/>
      <c r="FVH3" s="195"/>
      <c r="FVI3" s="195"/>
      <c r="FVJ3" s="195"/>
      <c r="FVK3" s="195"/>
      <c r="FVL3" s="195"/>
      <c r="FVM3" s="195"/>
      <c r="FVN3" s="195"/>
      <c r="FVO3" s="195"/>
      <c r="FVP3" s="195"/>
      <c r="FVQ3" s="195"/>
      <c r="FVR3" s="195"/>
      <c r="FVS3" s="195"/>
      <c r="FVT3" s="315"/>
      <c r="FVU3" s="195"/>
      <c r="FVV3" s="195"/>
      <c r="FVW3" s="195"/>
      <c r="FVX3" s="195"/>
      <c r="FVY3" s="195"/>
      <c r="FVZ3" s="195"/>
      <c r="FWA3" s="195"/>
      <c r="FWB3" s="195"/>
      <c r="FWC3" s="195"/>
      <c r="FWD3" s="195"/>
      <c r="FWE3" s="195"/>
      <c r="FWF3" s="195"/>
      <c r="FWG3" s="195"/>
      <c r="FWH3" s="315"/>
      <c r="FWI3" s="195"/>
      <c r="FWJ3" s="195"/>
      <c r="FWK3" s="195"/>
      <c r="FWL3" s="195"/>
      <c r="FWM3" s="195"/>
      <c r="FWN3" s="195"/>
      <c r="FWO3" s="195"/>
      <c r="FWP3" s="195"/>
      <c r="FWQ3" s="195"/>
      <c r="FWR3" s="195"/>
      <c r="FWS3" s="195"/>
      <c r="FWT3" s="195"/>
      <c r="FWU3" s="195"/>
      <c r="FWV3" s="315"/>
      <c r="FWW3" s="195"/>
      <c r="FWX3" s="195"/>
      <c r="FWY3" s="195"/>
      <c r="FWZ3" s="195"/>
      <c r="FXA3" s="195"/>
      <c r="FXB3" s="195"/>
      <c r="FXC3" s="195"/>
      <c r="FXD3" s="195"/>
      <c r="FXE3" s="195"/>
      <c r="FXF3" s="195"/>
      <c r="FXG3" s="195"/>
      <c r="FXH3" s="195"/>
      <c r="FXI3" s="195"/>
      <c r="FXJ3" s="315"/>
      <c r="FXK3" s="195"/>
      <c r="FXL3" s="195"/>
      <c r="FXM3" s="195"/>
      <c r="FXN3" s="195"/>
      <c r="FXO3" s="195"/>
      <c r="FXP3" s="195"/>
      <c r="FXQ3" s="195"/>
      <c r="FXR3" s="195"/>
      <c r="FXS3" s="195"/>
      <c r="FXT3" s="195"/>
      <c r="FXU3" s="195"/>
      <c r="FXV3" s="195"/>
      <c r="FXW3" s="195"/>
      <c r="FXX3" s="315"/>
      <c r="FXY3" s="195"/>
      <c r="FXZ3" s="195"/>
      <c r="FYA3" s="195"/>
      <c r="FYB3" s="195"/>
      <c r="FYC3" s="195"/>
      <c r="FYD3" s="195"/>
      <c r="FYE3" s="195"/>
      <c r="FYF3" s="195"/>
      <c r="FYG3" s="195"/>
      <c r="FYH3" s="195"/>
      <c r="FYI3" s="195"/>
      <c r="FYJ3" s="195"/>
      <c r="FYK3" s="195"/>
      <c r="FYL3" s="315"/>
      <c r="FYM3" s="195"/>
      <c r="FYN3" s="195"/>
      <c r="FYO3" s="195"/>
      <c r="FYP3" s="195"/>
      <c r="FYQ3" s="195"/>
      <c r="FYR3" s="195"/>
      <c r="FYS3" s="195"/>
      <c r="FYT3" s="195"/>
      <c r="FYU3" s="195"/>
      <c r="FYV3" s="195"/>
      <c r="FYW3" s="195"/>
      <c r="FYX3" s="195"/>
      <c r="FYY3" s="195"/>
      <c r="FYZ3" s="315"/>
      <c r="FZA3" s="195"/>
      <c r="FZB3" s="195"/>
      <c r="FZC3" s="195"/>
      <c r="FZD3" s="195"/>
      <c r="FZE3" s="195"/>
      <c r="FZF3" s="195"/>
      <c r="FZG3" s="195"/>
      <c r="FZH3" s="195"/>
      <c r="FZI3" s="195"/>
      <c r="FZJ3" s="195"/>
      <c r="FZK3" s="195"/>
      <c r="FZL3" s="195"/>
      <c r="FZM3" s="195"/>
      <c r="FZN3" s="315"/>
      <c r="FZO3" s="195"/>
      <c r="FZP3" s="195"/>
      <c r="FZQ3" s="195"/>
      <c r="FZR3" s="195"/>
      <c r="FZS3" s="195"/>
      <c r="FZT3" s="195"/>
      <c r="FZU3" s="195"/>
      <c r="FZV3" s="195"/>
      <c r="FZW3" s="195"/>
      <c r="FZX3" s="195"/>
      <c r="FZY3" s="195"/>
      <c r="FZZ3" s="195"/>
      <c r="GAA3" s="195"/>
      <c r="GAB3" s="315"/>
      <c r="GAC3" s="195"/>
      <c r="GAD3" s="195"/>
      <c r="GAE3" s="195"/>
      <c r="GAF3" s="195"/>
      <c r="GAG3" s="195"/>
      <c r="GAH3" s="195"/>
      <c r="GAI3" s="195"/>
      <c r="GAJ3" s="195"/>
      <c r="GAK3" s="195"/>
      <c r="GAL3" s="195"/>
      <c r="GAM3" s="195"/>
      <c r="GAN3" s="195"/>
      <c r="GAO3" s="195"/>
      <c r="GAP3" s="315"/>
      <c r="GAQ3" s="195"/>
      <c r="GAR3" s="195"/>
      <c r="GAS3" s="195"/>
      <c r="GAT3" s="195"/>
      <c r="GAU3" s="195"/>
      <c r="GAV3" s="195"/>
      <c r="GAW3" s="195"/>
      <c r="GAX3" s="195"/>
      <c r="GAY3" s="195"/>
      <c r="GAZ3" s="195"/>
      <c r="GBA3" s="195"/>
      <c r="GBB3" s="195"/>
      <c r="GBC3" s="195"/>
      <c r="GBD3" s="315"/>
      <c r="GBE3" s="195"/>
      <c r="GBF3" s="195"/>
      <c r="GBG3" s="195"/>
      <c r="GBH3" s="195"/>
      <c r="GBI3" s="195"/>
      <c r="GBJ3" s="195"/>
      <c r="GBK3" s="195"/>
      <c r="GBL3" s="195"/>
      <c r="GBM3" s="195"/>
      <c r="GBN3" s="195"/>
      <c r="GBO3" s="195"/>
      <c r="GBP3" s="195"/>
      <c r="GBQ3" s="195"/>
      <c r="GBR3" s="315"/>
      <c r="GBS3" s="195"/>
      <c r="GBT3" s="195"/>
      <c r="GBU3" s="195"/>
      <c r="GBV3" s="195"/>
      <c r="GBW3" s="195"/>
      <c r="GBX3" s="195"/>
      <c r="GBY3" s="195"/>
      <c r="GBZ3" s="195"/>
      <c r="GCA3" s="195"/>
      <c r="GCB3" s="195"/>
      <c r="GCC3" s="195"/>
      <c r="GCD3" s="195"/>
      <c r="GCE3" s="195"/>
      <c r="GCF3" s="315"/>
      <c r="GCG3" s="195"/>
      <c r="GCH3" s="195"/>
      <c r="GCI3" s="195"/>
      <c r="GCJ3" s="195"/>
      <c r="GCK3" s="195"/>
      <c r="GCL3" s="195"/>
      <c r="GCM3" s="195"/>
      <c r="GCN3" s="195"/>
      <c r="GCO3" s="195"/>
      <c r="GCP3" s="195"/>
      <c r="GCQ3" s="195"/>
      <c r="GCR3" s="195"/>
      <c r="GCS3" s="195"/>
      <c r="GCT3" s="315"/>
      <c r="GCU3" s="195"/>
      <c r="GCV3" s="195"/>
      <c r="GCW3" s="195"/>
      <c r="GCX3" s="195"/>
      <c r="GCY3" s="195"/>
      <c r="GCZ3" s="195"/>
      <c r="GDA3" s="195"/>
      <c r="GDB3" s="195"/>
      <c r="GDC3" s="195"/>
      <c r="GDD3" s="195"/>
      <c r="GDE3" s="195"/>
      <c r="GDF3" s="195"/>
      <c r="GDG3" s="195"/>
      <c r="GDH3" s="315"/>
      <c r="GDI3" s="195"/>
      <c r="GDJ3" s="195"/>
      <c r="GDK3" s="195"/>
      <c r="GDL3" s="195"/>
      <c r="GDM3" s="195"/>
      <c r="GDN3" s="195"/>
      <c r="GDO3" s="195"/>
      <c r="GDP3" s="195"/>
      <c r="GDQ3" s="195"/>
      <c r="GDR3" s="195"/>
      <c r="GDS3" s="195"/>
      <c r="GDT3" s="195"/>
      <c r="GDU3" s="195"/>
      <c r="GDV3" s="315"/>
      <c r="GDW3" s="195"/>
      <c r="GDX3" s="195"/>
      <c r="GDY3" s="195"/>
      <c r="GDZ3" s="195"/>
      <c r="GEA3" s="195"/>
      <c r="GEB3" s="195"/>
      <c r="GEC3" s="195"/>
      <c r="GED3" s="195"/>
      <c r="GEE3" s="195"/>
      <c r="GEF3" s="195"/>
      <c r="GEG3" s="195"/>
      <c r="GEH3" s="195"/>
      <c r="GEI3" s="195"/>
      <c r="GEJ3" s="315"/>
      <c r="GEK3" s="195"/>
      <c r="GEL3" s="195"/>
      <c r="GEM3" s="195"/>
      <c r="GEN3" s="195"/>
      <c r="GEO3" s="195"/>
      <c r="GEP3" s="195"/>
      <c r="GEQ3" s="195"/>
      <c r="GER3" s="195"/>
      <c r="GES3" s="195"/>
      <c r="GET3" s="195"/>
      <c r="GEU3" s="195"/>
      <c r="GEV3" s="195"/>
      <c r="GEW3" s="195"/>
      <c r="GEX3" s="315"/>
      <c r="GEY3" s="195"/>
      <c r="GEZ3" s="195"/>
      <c r="GFA3" s="195"/>
      <c r="GFB3" s="195"/>
      <c r="GFC3" s="195"/>
      <c r="GFD3" s="195"/>
      <c r="GFE3" s="195"/>
      <c r="GFF3" s="195"/>
      <c r="GFG3" s="195"/>
      <c r="GFH3" s="195"/>
      <c r="GFI3" s="195"/>
      <c r="GFJ3" s="195"/>
      <c r="GFK3" s="195"/>
      <c r="GFL3" s="315"/>
      <c r="GFM3" s="195"/>
      <c r="GFN3" s="195"/>
      <c r="GFO3" s="195"/>
      <c r="GFP3" s="195"/>
      <c r="GFQ3" s="195"/>
      <c r="GFR3" s="195"/>
      <c r="GFS3" s="195"/>
      <c r="GFT3" s="195"/>
      <c r="GFU3" s="195"/>
      <c r="GFV3" s="195"/>
      <c r="GFW3" s="195"/>
      <c r="GFX3" s="195"/>
      <c r="GFY3" s="195"/>
      <c r="GFZ3" s="315"/>
      <c r="GGA3" s="195"/>
      <c r="GGB3" s="195"/>
      <c r="GGC3" s="195"/>
      <c r="GGD3" s="195"/>
      <c r="GGE3" s="195"/>
      <c r="GGF3" s="195"/>
      <c r="GGG3" s="195"/>
      <c r="GGH3" s="195"/>
      <c r="GGI3" s="195"/>
      <c r="GGJ3" s="195"/>
      <c r="GGK3" s="195"/>
      <c r="GGL3" s="195"/>
      <c r="GGM3" s="195"/>
      <c r="GGN3" s="315"/>
      <c r="GGO3" s="195"/>
      <c r="GGP3" s="195"/>
      <c r="GGQ3" s="195"/>
      <c r="GGR3" s="195"/>
      <c r="GGS3" s="195"/>
      <c r="GGT3" s="195"/>
      <c r="GGU3" s="195"/>
      <c r="GGV3" s="195"/>
      <c r="GGW3" s="195"/>
      <c r="GGX3" s="195"/>
      <c r="GGY3" s="195"/>
      <c r="GGZ3" s="195"/>
      <c r="GHA3" s="195"/>
      <c r="GHB3" s="315"/>
      <c r="GHC3" s="195"/>
      <c r="GHD3" s="195"/>
      <c r="GHE3" s="195"/>
      <c r="GHF3" s="195"/>
      <c r="GHG3" s="195"/>
      <c r="GHH3" s="195"/>
      <c r="GHI3" s="195"/>
      <c r="GHJ3" s="195"/>
      <c r="GHK3" s="195"/>
      <c r="GHL3" s="195"/>
      <c r="GHM3" s="195"/>
      <c r="GHN3" s="195"/>
      <c r="GHO3" s="195"/>
      <c r="GHP3" s="315"/>
      <c r="GHQ3" s="195"/>
      <c r="GHR3" s="195"/>
      <c r="GHS3" s="195"/>
      <c r="GHT3" s="195"/>
      <c r="GHU3" s="195"/>
      <c r="GHV3" s="195"/>
      <c r="GHW3" s="195"/>
      <c r="GHX3" s="195"/>
      <c r="GHY3" s="195"/>
      <c r="GHZ3" s="195"/>
      <c r="GIA3" s="195"/>
      <c r="GIB3" s="195"/>
      <c r="GIC3" s="195"/>
      <c r="GID3" s="315"/>
      <c r="GIE3" s="195"/>
      <c r="GIF3" s="195"/>
      <c r="GIG3" s="195"/>
      <c r="GIH3" s="195"/>
      <c r="GII3" s="195"/>
      <c r="GIJ3" s="195"/>
      <c r="GIK3" s="195"/>
      <c r="GIL3" s="195"/>
      <c r="GIM3" s="195"/>
      <c r="GIN3" s="195"/>
      <c r="GIO3" s="195"/>
      <c r="GIP3" s="195"/>
      <c r="GIQ3" s="195"/>
      <c r="GIR3" s="315"/>
      <c r="GIS3" s="195"/>
      <c r="GIT3" s="195"/>
      <c r="GIU3" s="195"/>
      <c r="GIV3" s="195"/>
      <c r="GIW3" s="195"/>
      <c r="GIX3" s="195"/>
      <c r="GIY3" s="195"/>
      <c r="GIZ3" s="195"/>
      <c r="GJA3" s="195"/>
      <c r="GJB3" s="195"/>
      <c r="GJC3" s="195"/>
      <c r="GJD3" s="195"/>
      <c r="GJE3" s="195"/>
      <c r="GJF3" s="315"/>
      <c r="GJG3" s="195"/>
      <c r="GJH3" s="195"/>
      <c r="GJI3" s="195"/>
      <c r="GJJ3" s="195"/>
      <c r="GJK3" s="195"/>
      <c r="GJL3" s="195"/>
      <c r="GJM3" s="195"/>
      <c r="GJN3" s="195"/>
      <c r="GJO3" s="195"/>
      <c r="GJP3" s="195"/>
      <c r="GJQ3" s="195"/>
      <c r="GJR3" s="195"/>
      <c r="GJS3" s="195"/>
      <c r="GJT3" s="315"/>
      <c r="GJU3" s="195"/>
      <c r="GJV3" s="195"/>
      <c r="GJW3" s="195"/>
      <c r="GJX3" s="195"/>
      <c r="GJY3" s="195"/>
      <c r="GJZ3" s="195"/>
      <c r="GKA3" s="195"/>
      <c r="GKB3" s="195"/>
      <c r="GKC3" s="195"/>
      <c r="GKD3" s="195"/>
      <c r="GKE3" s="195"/>
      <c r="GKF3" s="195"/>
      <c r="GKG3" s="195"/>
      <c r="GKH3" s="315"/>
      <c r="GKI3" s="195"/>
      <c r="GKJ3" s="195"/>
      <c r="GKK3" s="195"/>
      <c r="GKL3" s="195"/>
      <c r="GKM3" s="195"/>
      <c r="GKN3" s="195"/>
      <c r="GKO3" s="195"/>
      <c r="GKP3" s="195"/>
      <c r="GKQ3" s="195"/>
      <c r="GKR3" s="195"/>
      <c r="GKS3" s="195"/>
      <c r="GKT3" s="195"/>
      <c r="GKU3" s="195"/>
      <c r="GKV3" s="315"/>
      <c r="GKW3" s="195"/>
      <c r="GKX3" s="195"/>
      <c r="GKY3" s="195"/>
      <c r="GKZ3" s="195"/>
      <c r="GLA3" s="195"/>
      <c r="GLB3" s="195"/>
      <c r="GLC3" s="195"/>
      <c r="GLD3" s="195"/>
      <c r="GLE3" s="195"/>
      <c r="GLF3" s="195"/>
      <c r="GLG3" s="195"/>
      <c r="GLH3" s="195"/>
      <c r="GLI3" s="195"/>
      <c r="GLJ3" s="315"/>
      <c r="GLK3" s="195"/>
      <c r="GLL3" s="195"/>
      <c r="GLM3" s="195"/>
      <c r="GLN3" s="195"/>
      <c r="GLO3" s="195"/>
      <c r="GLP3" s="195"/>
      <c r="GLQ3" s="195"/>
      <c r="GLR3" s="195"/>
      <c r="GLS3" s="195"/>
      <c r="GLT3" s="195"/>
      <c r="GLU3" s="195"/>
      <c r="GLV3" s="195"/>
      <c r="GLW3" s="195"/>
      <c r="GLX3" s="315"/>
      <c r="GLY3" s="195"/>
      <c r="GLZ3" s="195"/>
      <c r="GMA3" s="195"/>
      <c r="GMB3" s="195"/>
      <c r="GMC3" s="195"/>
      <c r="GMD3" s="195"/>
      <c r="GME3" s="195"/>
      <c r="GMF3" s="195"/>
      <c r="GMG3" s="195"/>
      <c r="GMH3" s="195"/>
      <c r="GMI3" s="195"/>
      <c r="GMJ3" s="195"/>
      <c r="GMK3" s="195"/>
      <c r="GML3" s="315"/>
      <c r="GMM3" s="195"/>
      <c r="GMN3" s="195"/>
      <c r="GMO3" s="195"/>
      <c r="GMP3" s="195"/>
      <c r="GMQ3" s="195"/>
      <c r="GMR3" s="195"/>
      <c r="GMS3" s="195"/>
      <c r="GMT3" s="195"/>
      <c r="GMU3" s="195"/>
      <c r="GMV3" s="195"/>
      <c r="GMW3" s="195"/>
      <c r="GMX3" s="195"/>
      <c r="GMY3" s="195"/>
      <c r="GMZ3" s="315"/>
      <c r="GNA3" s="195"/>
      <c r="GNB3" s="195"/>
      <c r="GNC3" s="195"/>
      <c r="GND3" s="195"/>
      <c r="GNE3" s="195"/>
      <c r="GNF3" s="195"/>
      <c r="GNG3" s="195"/>
      <c r="GNH3" s="195"/>
      <c r="GNI3" s="195"/>
      <c r="GNJ3" s="195"/>
      <c r="GNK3" s="195"/>
      <c r="GNL3" s="195"/>
      <c r="GNM3" s="195"/>
      <c r="GNN3" s="315"/>
      <c r="GNO3" s="195"/>
      <c r="GNP3" s="195"/>
      <c r="GNQ3" s="195"/>
      <c r="GNR3" s="195"/>
      <c r="GNS3" s="195"/>
      <c r="GNT3" s="195"/>
      <c r="GNU3" s="195"/>
      <c r="GNV3" s="195"/>
      <c r="GNW3" s="195"/>
      <c r="GNX3" s="195"/>
      <c r="GNY3" s="195"/>
      <c r="GNZ3" s="195"/>
      <c r="GOA3" s="195"/>
      <c r="GOB3" s="315"/>
      <c r="GOC3" s="195"/>
      <c r="GOD3" s="195"/>
      <c r="GOE3" s="195"/>
      <c r="GOF3" s="195"/>
      <c r="GOG3" s="195"/>
      <c r="GOH3" s="195"/>
      <c r="GOI3" s="195"/>
      <c r="GOJ3" s="195"/>
      <c r="GOK3" s="195"/>
      <c r="GOL3" s="195"/>
      <c r="GOM3" s="195"/>
      <c r="GON3" s="195"/>
      <c r="GOO3" s="195"/>
      <c r="GOP3" s="315"/>
      <c r="GOQ3" s="195"/>
      <c r="GOR3" s="195"/>
      <c r="GOS3" s="195"/>
      <c r="GOT3" s="195"/>
      <c r="GOU3" s="195"/>
      <c r="GOV3" s="195"/>
      <c r="GOW3" s="195"/>
      <c r="GOX3" s="195"/>
      <c r="GOY3" s="195"/>
      <c r="GOZ3" s="195"/>
      <c r="GPA3" s="195"/>
      <c r="GPB3" s="195"/>
      <c r="GPC3" s="195"/>
      <c r="GPD3" s="315"/>
      <c r="GPE3" s="195"/>
      <c r="GPF3" s="195"/>
      <c r="GPG3" s="195"/>
      <c r="GPH3" s="195"/>
      <c r="GPI3" s="195"/>
      <c r="GPJ3" s="195"/>
      <c r="GPK3" s="195"/>
      <c r="GPL3" s="195"/>
      <c r="GPM3" s="195"/>
      <c r="GPN3" s="195"/>
      <c r="GPO3" s="195"/>
      <c r="GPP3" s="195"/>
      <c r="GPQ3" s="195"/>
      <c r="GPR3" s="315"/>
      <c r="GPS3" s="195"/>
      <c r="GPT3" s="195"/>
      <c r="GPU3" s="195"/>
      <c r="GPV3" s="195"/>
      <c r="GPW3" s="195"/>
      <c r="GPX3" s="195"/>
      <c r="GPY3" s="195"/>
      <c r="GPZ3" s="195"/>
      <c r="GQA3" s="195"/>
      <c r="GQB3" s="195"/>
      <c r="GQC3" s="195"/>
      <c r="GQD3" s="195"/>
      <c r="GQE3" s="195"/>
      <c r="GQF3" s="315"/>
      <c r="GQG3" s="195"/>
      <c r="GQH3" s="195"/>
      <c r="GQI3" s="195"/>
      <c r="GQJ3" s="195"/>
      <c r="GQK3" s="195"/>
      <c r="GQL3" s="195"/>
      <c r="GQM3" s="195"/>
      <c r="GQN3" s="195"/>
      <c r="GQO3" s="195"/>
      <c r="GQP3" s="195"/>
      <c r="GQQ3" s="195"/>
      <c r="GQR3" s="195"/>
      <c r="GQS3" s="195"/>
      <c r="GQT3" s="315"/>
      <c r="GQU3" s="195"/>
      <c r="GQV3" s="195"/>
      <c r="GQW3" s="195"/>
      <c r="GQX3" s="195"/>
      <c r="GQY3" s="195"/>
      <c r="GQZ3" s="195"/>
      <c r="GRA3" s="195"/>
      <c r="GRB3" s="195"/>
      <c r="GRC3" s="195"/>
      <c r="GRD3" s="195"/>
      <c r="GRE3" s="195"/>
      <c r="GRF3" s="195"/>
      <c r="GRG3" s="195"/>
      <c r="GRH3" s="315"/>
      <c r="GRI3" s="195"/>
      <c r="GRJ3" s="195"/>
      <c r="GRK3" s="195"/>
      <c r="GRL3" s="195"/>
      <c r="GRM3" s="195"/>
      <c r="GRN3" s="195"/>
      <c r="GRO3" s="195"/>
      <c r="GRP3" s="195"/>
      <c r="GRQ3" s="195"/>
      <c r="GRR3" s="195"/>
      <c r="GRS3" s="195"/>
      <c r="GRT3" s="195"/>
      <c r="GRU3" s="195"/>
      <c r="GRV3" s="315"/>
      <c r="GRW3" s="195"/>
      <c r="GRX3" s="195"/>
      <c r="GRY3" s="195"/>
      <c r="GRZ3" s="195"/>
      <c r="GSA3" s="195"/>
      <c r="GSB3" s="195"/>
      <c r="GSC3" s="195"/>
      <c r="GSD3" s="195"/>
      <c r="GSE3" s="195"/>
      <c r="GSF3" s="195"/>
      <c r="GSG3" s="195"/>
      <c r="GSH3" s="195"/>
      <c r="GSI3" s="195"/>
      <c r="GSJ3" s="315"/>
      <c r="GSK3" s="195"/>
      <c r="GSL3" s="195"/>
      <c r="GSM3" s="195"/>
      <c r="GSN3" s="195"/>
      <c r="GSO3" s="195"/>
      <c r="GSP3" s="195"/>
      <c r="GSQ3" s="195"/>
      <c r="GSR3" s="195"/>
      <c r="GSS3" s="195"/>
      <c r="GST3" s="195"/>
      <c r="GSU3" s="195"/>
      <c r="GSV3" s="195"/>
      <c r="GSW3" s="195"/>
      <c r="GSX3" s="315"/>
      <c r="GSY3" s="195"/>
      <c r="GSZ3" s="195"/>
      <c r="GTA3" s="195"/>
      <c r="GTB3" s="195"/>
      <c r="GTC3" s="195"/>
      <c r="GTD3" s="195"/>
      <c r="GTE3" s="195"/>
      <c r="GTF3" s="195"/>
      <c r="GTG3" s="195"/>
      <c r="GTH3" s="195"/>
      <c r="GTI3" s="195"/>
      <c r="GTJ3" s="195"/>
      <c r="GTK3" s="195"/>
      <c r="GTL3" s="315"/>
      <c r="GTM3" s="195"/>
      <c r="GTN3" s="195"/>
      <c r="GTO3" s="195"/>
      <c r="GTP3" s="195"/>
      <c r="GTQ3" s="195"/>
      <c r="GTR3" s="195"/>
      <c r="GTS3" s="195"/>
      <c r="GTT3" s="195"/>
      <c r="GTU3" s="195"/>
      <c r="GTV3" s="195"/>
      <c r="GTW3" s="195"/>
      <c r="GTX3" s="195"/>
      <c r="GTY3" s="195"/>
      <c r="GTZ3" s="315"/>
      <c r="GUA3" s="195"/>
      <c r="GUB3" s="195"/>
      <c r="GUC3" s="195"/>
      <c r="GUD3" s="195"/>
      <c r="GUE3" s="195"/>
      <c r="GUF3" s="195"/>
      <c r="GUG3" s="195"/>
      <c r="GUH3" s="195"/>
      <c r="GUI3" s="195"/>
      <c r="GUJ3" s="195"/>
      <c r="GUK3" s="195"/>
      <c r="GUL3" s="195"/>
      <c r="GUM3" s="195"/>
      <c r="GUN3" s="315"/>
      <c r="GUO3" s="195"/>
      <c r="GUP3" s="195"/>
      <c r="GUQ3" s="195"/>
      <c r="GUR3" s="195"/>
      <c r="GUS3" s="195"/>
      <c r="GUT3" s="195"/>
      <c r="GUU3" s="195"/>
      <c r="GUV3" s="195"/>
      <c r="GUW3" s="195"/>
      <c r="GUX3" s="195"/>
      <c r="GUY3" s="195"/>
      <c r="GUZ3" s="195"/>
      <c r="GVA3" s="195"/>
      <c r="GVB3" s="315"/>
      <c r="GVC3" s="195"/>
      <c r="GVD3" s="195"/>
      <c r="GVE3" s="195"/>
      <c r="GVF3" s="195"/>
      <c r="GVG3" s="195"/>
      <c r="GVH3" s="195"/>
      <c r="GVI3" s="195"/>
      <c r="GVJ3" s="195"/>
      <c r="GVK3" s="195"/>
      <c r="GVL3" s="195"/>
      <c r="GVM3" s="195"/>
      <c r="GVN3" s="195"/>
      <c r="GVO3" s="195"/>
      <c r="GVP3" s="315"/>
      <c r="GVQ3" s="195"/>
      <c r="GVR3" s="195"/>
      <c r="GVS3" s="195"/>
      <c r="GVT3" s="195"/>
      <c r="GVU3" s="195"/>
      <c r="GVV3" s="195"/>
      <c r="GVW3" s="195"/>
      <c r="GVX3" s="195"/>
      <c r="GVY3" s="195"/>
      <c r="GVZ3" s="195"/>
      <c r="GWA3" s="195"/>
      <c r="GWB3" s="195"/>
      <c r="GWC3" s="195"/>
      <c r="GWD3" s="315"/>
      <c r="GWE3" s="195"/>
      <c r="GWF3" s="195"/>
      <c r="GWG3" s="195"/>
      <c r="GWH3" s="195"/>
      <c r="GWI3" s="195"/>
      <c r="GWJ3" s="195"/>
      <c r="GWK3" s="195"/>
      <c r="GWL3" s="195"/>
      <c r="GWM3" s="195"/>
      <c r="GWN3" s="195"/>
      <c r="GWO3" s="195"/>
      <c r="GWP3" s="195"/>
      <c r="GWQ3" s="195"/>
      <c r="GWR3" s="315"/>
      <c r="GWS3" s="195"/>
      <c r="GWT3" s="195"/>
      <c r="GWU3" s="195"/>
      <c r="GWV3" s="195"/>
      <c r="GWW3" s="195"/>
      <c r="GWX3" s="195"/>
      <c r="GWY3" s="195"/>
      <c r="GWZ3" s="195"/>
      <c r="GXA3" s="195"/>
      <c r="GXB3" s="195"/>
      <c r="GXC3" s="195"/>
      <c r="GXD3" s="195"/>
      <c r="GXE3" s="195"/>
      <c r="GXF3" s="315"/>
      <c r="GXG3" s="195"/>
      <c r="GXH3" s="195"/>
      <c r="GXI3" s="195"/>
      <c r="GXJ3" s="195"/>
      <c r="GXK3" s="195"/>
      <c r="GXL3" s="195"/>
      <c r="GXM3" s="195"/>
      <c r="GXN3" s="195"/>
      <c r="GXO3" s="195"/>
      <c r="GXP3" s="195"/>
      <c r="GXQ3" s="195"/>
      <c r="GXR3" s="195"/>
      <c r="GXS3" s="195"/>
      <c r="GXT3" s="315"/>
      <c r="GXU3" s="195"/>
      <c r="GXV3" s="195"/>
      <c r="GXW3" s="195"/>
      <c r="GXX3" s="195"/>
      <c r="GXY3" s="195"/>
      <c r="GXZ3" s="195"/>
      <c r="GYA3" s="195"/>
      <c r="GYB3" s="195"/>
      <c r="GYC3" s="195"/>
      <c r="GYD3" s="195"/>
      <c r="GYE3" s="195"/>
      <c r="GYF3" s="195"/>
      <c r="GYG3" s="195"/>
      <c r="GYH3" s="315"/>
      <c r="GYI3" s="195"/>
      <c r="GYJ3" s="195"/>
      <c r="GYK3" s="195"/>
      <c r="GYL3" s="195"/>
      <c r="GYM3" s="195"/>
      <c r="GYN3" s="195"/>
      <c r="GYO3" s="195"/>
      <c r="GYP3" s="195"/>
      <c r="GYQ3" s="195"/>
      <c r="GYR3" s="195"/>
      <c r="GYS3" s="195"/>
      <c r="GYT3" s="195"/>
      <c r="GYU3" s="195"/>
      <c r="GYV3" s="315"/>
      <c r="GYW3" s="195"/>
      <c r="GYX3" s="195"/>
      <c r="GYY3" s="195"/>
      <c r="GYZ3" s="195"/>
      <c r="GZA3" s="195"/>
      <c r="GZB3" s="195"/>
      <c r="GZC3" s="195"/>
      <c r="GZD3" s="195"/>
      <c r="GZE3" s="195"/>
      <c r="GZF3" s="195"/>
      <c r="GZG3" s="195"/>
      <c r="GZH3" s="195"/>
      <c r="GZI3" s="195"/>
      <c r="GZJ3" s="315"/>
      <c r="GZK3" s="195"/>
      <c r="GZL3" s="195"/>
      <c r="GZM3" s="195"/>
      <c r="GZN3" s="195"/>
      <c r="GZO3" s="195"/>
      <c r="GZP3" s="195"/>
      <c r="GZQ3" s="195"/>
      <c r="GZR3" s="195"/>
      <c r="GZS3" s="195"/>
      <c r="GZT3" s="195"/>
      <c r="GZU3" s="195"/>
      <c r="GZV3" s="195"/>
      <c r="GZW3" s="195"/>
      <c r="GZX3" s="315"/>
      <c r="GZY3" s="195"/>
      <c r="GZZ3" s="195"/>
      <c r="HAA3" s="195"/>
      <c r="HAB3" s="195"/>
      <c r="HAC3" s="195"/>
      <c r="HAD3" s="195"/>
      <c r="HAE3" s="195"/>
      <c r="HAF3" s="195"/>
      <c r="HAG3" s="195"/>
      <c r="HAH3" s="195"/>
      <c r="HAI3" s="195"/>
      <c r="HAJ3" s="195"/>
      <c r="HAK3" s="195"/>
      <c r="HAL3" s="315"/>
      <c r="HAM3" s="195"/>
      <c r="HAN3" s="195"/>
      <c r="HAO3" s="195"/>
      <c r="HAP3" s="195"/>
      <c r="HAQ3" s="195"/>
      <c r="HAR3" s="195"/>
      <c r="HAS3" s="195"/>
      <c r="HAT3" s="195"/>
      <c r="HAU3" s="195"/>
      <c r="HAV3" s="195"/>
      <c r="HAW3" s="195"/>
      <c r="HAX3" s="195"/>
      <c r="HAY3" s="195"/>
      <c r="HAZ3" s="315"/>
      <c r="HBA3" s="195"/>
      <c r="HBB3" s="195"/>
      <c r="HBC3" s="195"/>
      <c r="HBD3" s="195"/>
      <c r="HBE3" s="195"/>
      <c r="HBF3" s="195"/>
      <c r="HBG3" s="195"/>
      <c r="HBH3" s="195"/>
      <c r="HBI3" s="195"/>
      <c r="HBJ3" s="195"/>
      <c r="HBK3" s="195"/>
      <c r="HBL3" s="195"/>
      <c r="HBM3" s="195"/>
      <c r="HBN3" s="315"/>
      <c r="HBO3" s="195"/>
      <c r="HBP3" s="195"/>
      <c r="HBQ3" s="195"/>
      <c r="HBR3" s="195"/>
      <c r="HBS3" s="195"/>
      <c r="HBT3" s="195"/>
      <c r="HBU3" s="195"/>
      <c r="HBV3" s="195"/>
      <c r="HBW3" s="195"/>
      <c r="HBX3" s="195"/>
      <c r="HBY3" s="195"/>
      <c r="HBZ3" s="195"/>
      <c r="HCA3" s="195"/>
      <c r="HCB3" s="315"/>
      <c r="HCC3" s="195"/>
      <c r="HCD3" s="195"/>
      <c r="HCE3" s="195"/>
      <c r="HCF3" s="195"/>
      <c r="HCG3" s="195"/>
      <c r="HCH3" s="195"/>
      <c r="HCI3" s="195"/>
      <c r="HCJ3" s="195"/>
      <c r="HCK3" s="195"/>
      <c r="HCL3" s="195"/>
      <c r="HCM3" s="195"/>
      <c r="HCN3" s="195"/>
      <c r="HCO3" s="195"/>
      <c r="HCP3" s="315"/>
      <c r="HCQ3" s="195"/>
      <c r="HCR3" s="195"/>
      <c r="HCS3" s="195"/>
      <c r="HCT3" s="195"/>
      <c r="HCU3" s="195"/>
      <c r="HCV3" s="195"/>
      <c r="HCW3" s="195"/>
      <c r="HCX3" s="195"/>
      <c r="HCY3" s="195"/>
      <c r="HCZ3" s="195"/>
      <c r="HDA3" s="195"/>
      <c r="HDB3" s="195"/>
      <c r="HDC3" s="195"/>
      <c r="HDD3" s="315"/>
      <c r="HDE3" s="195"/>
      <c r="HDF3" s="195"/>
      <c r="HDG3" s="195"/>
      <c r="HDH3" s="195"/>
      <c r="HDI3" s="195"/>
      <c r="HDJ3" s="195"/>
      <c r="HDK3" s="195"/>
      <c r="HDL3" s="195"/>
      <c r="HDM3" s="195"/>
      <c r="HDN3" s="195"/>
      <c r="HDO3" s="195"/>
      <c r="HDP3" s="195"/>
      <c r="HDQ3" s="195"/>
      <c r="HDR3" s="315"/>
      <c r="HDS3" s="195"/>
      <c r="HDT3" s="195"/>
      <c r="HDU3" s="195"/>
      <c r="HDV3" s="195"/>
      <c r="HDW3" s="195"/>
      <c r="HDX3" s="195"/>
      <c r="HDY3" s="195"/>
      <c r="HDZ3" s="195"/>
      <c r="HEA3" s="195"/>
      <c r="HEB3" s="195"/>
      <c r="HEC3" s="195"/>
      <c r="HED3" s="195"/>
      <c r="HEE3" s="195"/>
      <c r="HEF3" s="315"/>
      <c r="HEG3" s="195"/>
      <c r="HEH3" s="195"/>
      <c r="HEI3" s="195"/>
      <c r="HEJ3" s="195"/>
      <c r="HEK3" s="195"/>
      <c r="HEL3" s="195"/>
      <c r="HEM3" s="195"/>
      <c r="HEN3" s="195"/>
      <c r="HEO3" s="195"/>
      <c r="HEP3" s="195"/>
      <c r="HEQ3" s="195"/>
      <c r="HER3" s="195"/>
      <c r="HES3" s="195"/>
      <c r="HET3" s="315"/>
      <c r="HEU3" s="195"/>
      <c r="HEV3" s="195"/>
      <c r="HEW3" s="195"/>
      <c r="HEX3" s="195"/>
      <c r="HEY3" s="195"/>
      <c r="HEZ3" s="195"/>
      <c r="HFA3" s="195"/>
      <c r="HFB3" s="195"/>
      <c r="HFC3" s="195"/>
      <c r="HFD3" s="195"/>
      <c r="HFE3" s="195"/>
      <c r="HFF3" s="195"/>
      <c r="HFG3" s="195"/>
      <c r="HFH3" s="315"/>
      <c r="HFI3" s="195"/>
      <c r="HFJ3" s="195"/>
      <c r="HFK3" s="195"/>
      <c r="HFL3" s="195"/>
      <c r="HFM3" s="195"/>
      <c r="HFN3" s="195"/>
      <c r="HFO3" s="195"/>
      <c r="HFP3" s="195"/>
      <c r="HFQ3" s="195"/>
      <c r="HFR3" s="195"/>
      <c r="HFS3" s="195"/>
      <c r="HFT3" s="195"/>
      <c r="HFU3" s="195"/>
      <c r="HFV3" s="315"/>
      <c r="HFW3" s="195"/>
      <c r="HFX3" s="195"/>
      <c r="HFY3" s="195"/>
      <c r="HFZ3" s="195"/>
      <c r="HGA3" s="195"/>
      <c r="HGB3" s="195"/>
      <c r="HGC3" s="195"/>
      <c r="HGD3" s="195"/>
      <c r="HGE3" s="195"/>
      <c r="HGF3" s="195"/>
      <c r="HGG3" s="195"/>
      <c r="HGH3" s="195"/>
      <c r="HGI3" s="195"/>
      <c r="HGJ3" s="315"/>
      <c r="HGK3" s="195"/>
      <c r="HGL3" s="195"/>
      <c r="HGM3" s="195"/>
      <c r="HGN3" s="195"/>
      <c r="HGO3" s="195"/>
      <c r="HGP3" s="195"/>
      <c r="HGQ3" s="195"/>
      <c r="HGR3" s="195"/>
      <c r="HGS3" s="195"/>
      <c r="HGT3" s="195"/>
      <c r="HGU3" s="195"/>
      <c r="HGV3" s="195"/>
      <c r="HGW3" s="195"/>
      <c r="HGX3" s="315"/>
      <c r="HGY3" s="195"/>
      <c r="HGZ3" s="195"/>
      <c r="HHA3" s="195"/>
      <c r="HHB3" s="195"/>
      <c r="HHC3" s="195"/>
      <c r="HHD3" s="195"/>
      <c r="HHE3" s="195"/>
      <c r="HHF3" s="195"/>
      <c r="HHG3" s="195"/>
      <c r="HHH3" s="195"/>
      <c r="HHI3" s="195"/>
      <c r="HHJ3" s="195"/>
      <c r="HHK3" s="195"/>
      <c r="HHL3" s="315"/>
      <c r="HHM3" s="195"/>
      <c r="HHN3" s="195"/>
      <c r="HHO3" s="195"/>
      <c r="HHP3" s="195"/>
      <c r="HHQ3" s="195"/>
      <c r="HHR3" s="195"/>
      <c r="HHS3" s="195"/>
      <c r="HHT3" s="195"/>
      <c r="HHU3" s="195"/>
      <c r="HHV3" s="195"/>
      <c r="HHW3" s="195"/>
      <c r="HHX3" s="195"/>
      <c r="HHY3" s="195"/>
      <c r="HHZ3" s="315"/>
      <c r="HIA3" s="195"/>
      <c r="HIB3" s="195"/>
      <c r="HIC3" s="195"/>
      <c r="HID3" s="195"/>
      <c r="HIE3" s="195"/>
      <c r="HIF3" s="195"/>
      <c r="HIG3" s="195"/>
      <c r="HIH3" s="195"/>
      <c r="HII3" s="195"/>
      <c r="HIJ3" s="195"/>
      <c r="HIK3" s="195"/>
      <c r="HIL3" s="195"/>
      <c r="HIM3" s="195"/>
      <c r="HIN3" s="315"/>
      <c r="HIO3" s="195"/>
      <c r="HIP3" s="195"/>
      <c r="HIQ3" s="195"/>
      <c r="HIR3" s="195"/>
      <c r="HIS3" s="195"/>
      <c r="HIT3" s="195"/>
      <c r="HIU3" s="195"/>
      <c r="HIV3" s="195"/>
      <c r="HIW3" s="195"/>
      <c r="HIX3" s="195"/>
      <c r="HIY3" s="195"/>
      <c r="HIZ3" s="195"/>
      <c r="HJA3" s="195"/>
      <c r="HJB3" s="315"/>
      <c r="HJC3" s="195"/>
      <c r="HJD3" s="195"/>
      <c r="HJE3" s="195"/>
      <c r="HJF3" s="195"/>
      <c r="HJG3" s="195"/>
      <c r="HJH3" s="195"/>
      <c r="HJI3" s="195"/>
      <c r="HJJ3" s="195"/>
      <c r="HJK3" s="195"/>
      <c r="HJL3" s="195"/>
      <c r="HJM3" s="195"/>
      <c r="HJN3" s="195"/>
      <c r="HJO3" s="195"/>
      <c r="HJP3" s="315"/>
      <c r="HJQ3" s="195"/>
      <c r="HJR3" s="195"/>
      <c r="HJS3" s="195"/>
      <c r="HJT3" s="195"/>
      <c r="HJU3" s="195"/>
      <c r="HJV3" s="195"/>
      <c r="HJW3" s="195"/>
      <c r="HJX3" s="195"/>
      <c r="HJY3" s="195"/>
      <c r="HJZ3" s="195"/>
      <c r="HKA3" s="195"/>
      <c r="HKB3" s="195"/>
      <c r="HKC3" s="195"/>
      <c r="HKD3" s="315"/>
      <c r="HKE3" s="195"/>
      <c r="HKF3" s="195"/>
      <c r="HKG3" s="195"/>
      <c r="HKH3" s="195"/>
      <c r="HKI3" s="195"/>
      <c r="HKJ3" s="195"/>
      <c r="HKK3" s="195"/>
      <c r="HKL3" s="195"/>
      <c r="HKM3" s="195"/>
      <c r="HKN3" s="195"/>
      <c r="HKO3" s="195"/>
      <c r="HKP3" s="195"/>
      <c r="HKQ3" s="195"/>
      <c r="HKR3" s="315"/>
      <c r="HKS3" s="195"/>
      <c r="HKT3" s="195"/>
      <c r="HKU3" s="195"/>
      <c r="HKV3" s="195"/>
      <c r="HKW3" s="195"/>
      <c r="HKX3" s="195"/>
      <c r="HKY3" s="195"/>
      <c r="HKZ3" s="195"/>
      <c r="HLA3" s="195"/>
      <c r="HLB3" s="195"/>
      <c r="HLC3" s="195"/>
      <c r="HLD3" s="195"/>
      <c r="HLE3" s="195"/>
      <c r="HLF3" s="315"/>
      <c r="HLG3" s="195"/>
      <c r="HLH3" s="195"/>
      <c r="HLI3" s="195"/>
      <c r="HLJ3" s="195"/>
      <c r="HLK3" s="195"/>
      <c r="HLL3" s="195"/>
      <c r="HLM3" s="195"/>
      <c r="HLN3" s="195"/>
      <c r="HLO3" s="195"/>
      <c r="HLP3" s="195"/>
      <c r="HLQ3" s="195"/>
      <c r="HLR3" s="195"/>
      <c r="HLS3" s="195"/>
      <c r="HLT3" s="315"/>
      <c r="HLU3" s="195"/>
      <c r="HLV3" s="195"/>
      <c r="HLW3" s="195"/>
      <c r="HLX3" s="195"/>
      <c r="HLY3" s="195"/>
      <c r="HLZ3" s="195"/>
      <c r="HMA3" s="195"/>
      <c r="HMB3" s="195"/>
      <c r="HMC3" s="195"/>
      <c r="HMD3" s="195"/>
      <c r="HME3" s="195"/>
      <c r="HMF3" s="195"/>
      <c r="HMG3" s="195"/>
      <c r="HMH3" s="315"/>
      <c r="HMI3" s="195"/>
      <c r="HMJ3" s="195"/>
      <c r="HMK3" s="195"/>
      <c r="HML3" s="195"/>
      <c r="HMM3" s="195"/>
      <c r="HMN3" s="195"/>
      <c r="HMO3" s="195"/>
      <c r="HMP3" s="195"/>
      <c r="HMQ3" s="195"/>
      <c r="HMR3" s="195"/>
      <c r="HMS3" s="195"/>
      <c r="HMT3" s="195"/>
      <c r="HMU3" s="195"/>
      <c r="HMV3" s="315"/>
      <c r="HMW3" s="195"/>
      <c r="HMX3" s="195"/>
      <c r="HMY3" s="195"/>
      <c r="HMZ3" s="195"/>
      <c r="HNA3" s="195"/>
      <c r="HNB3" s="195"/>
      <c r="HNC3" s="195"/>
      <c r="HND3" s="195"/>
      <c r="HNE3" s="195"/>
      <c r="HNF3" s="195"/>
      <c r="HNG3" s="195"/>
      <c r="HNH3" s="195"/>
      <c r="HNI3" s="195"/>
      <c r="HNJ3" s="315"/>
      <c r="HNK3" s="195"/>
      <c r="HNL3" s="195"/>
      <c r="HNM3" s="195"/>
      <c r="HNN3" s="195"/>
      <c r="HNO3" s="195"/>
      <c r="HNP3" s="195"/>
      <c r="HNQ3" s="195"/>
      <c r="HNR3" s="195"/>
      <c r="HNS3" s="195"/>
      <c r="HNT3" s="195"/>
      <c r="HNU3" s="195"/>
      <c r="HNV3" s="195"/>
      <c r="HNW3" s="195"/>
      <c r="HNX3" s="315"/>
      <c r="HNY3" s="195"/>
      <c r="HNZ3" s="195"/>
      <c r="HOA3" s="195"/>
      <c r="HOB3" s="195"/>
      <c r="HOC3" s="195"/>
      <c r="HOD3" s="195"/>
      <c r="HOE3" s="195"/>
      <c r="HOF3" s="195"/>
      <c r="HOG3" s="195"/>
      <c r="HOH3" s="195"/>
      <c r="HOI3" s="195"/>
      <c r="HOJ3" s="195"/>
      <c r="HOK3" s="195"/>
      <c r="HOL3" s="315"/>
      <c r="HOM3" s="195"/>
      <c r="HON3" s="195"/>
      <c r="HOO3" s="195"/>
      <c r="HOP3" s="195"/>
      <c r="HOQ3" s="195"/>
      <c r="HOR3" s="195"/>
      <c r="HOS3" s="195"/>
      <c r="HOT3" s="195"/>
      <c r="HOU3" s="195"/>
      <c r="HOV3" s="195"/>
      <c r="HOW3" s="195"/>
      <c r="HOX3" s="195"/>
      <c r="HOY3" s="195"/>
      <c r="HOZ3" s="315"/>
      <c r="HPA3" s="195"/>
      <c r="HPB3" s="195"/>
      <c r="HPC3" s="195"/>
      <c r="HPD3" s="195"/>
      <c r="HPE3" s="195"/>
      <c r="HPF3" s="195"/>
      <c r="HPG3" s="195"/>
      <c r="HPH3" s="195"/>
      <c r="HPI3" s="195"/>
      <c r="HPJ3" s="195"/>
      <c r="HPK3" s="195"/>
      <c r="HPL3" s="195"/>
      <c r="HPM3" s="195"/>
      <c r="HPN3" s="315"/>
      <c r="HPO3" s="195"/>
      <c r="HPP3" s="195"/>
      <c r="HPQ3" s="195"/>
      <c r="HPR3" s="195"/>
      <c r="HPS3" s="195"/>
      <c r="HPT3" s="195"/>
      <c r="HPU3" s="195"/>
      <c r="HPV3" s="195"/>
      <c r="HPW3" s="195"/>
      <c r="HPX3" s="195"/>
      <c r="HPY3" s="195"/>
      <c r="HPZ3" s="195"/>
      <c r="HQA3" s="195"/>
      <c r="HQB3" s="315"/>
      <c r="HQC3" s="195"/>
      <c r="HQD3" s="195"/>
      <c r="HQE3" s="195"/>
      <c r="HQF3" s="195"/>
      <c r="HQG3" s="195"/>
      <c r="HQH3" s="195"/>
      <c r="HQI3" s="195"/>
      <c r="HQJ3" s="195"/>
      <c r="HQK3" s="195"/>
      <c r="HQL3" s="195"/>
      <c r="HQM3" s="195"/>
      <c r="HQN3" s="195"/>
      <c r="HQO3" s="195"/>
      <c r="HQP3" s="315"/>
      <c r="HQQ3" s="195"/>
      <c r="HQR3" s="195"/>
      <c r="HQS3" s="195"/>
      <c r="HQT3" s="195"/>
      <c r="HQU3" s="195"/>
      <c r="HQV3" s="195"/>
      <c r="HQW3" s="195"/>
      <c r="HQX3" s="195"/>
      <c r="HQY3" s="195"/>
      <c r="HQZ3" s="195"/>
      <c r="HRA3" s="195"/>
      <c r="HRB3" s="195"/>
      <c r="HRC3" s="195"/>
      <c r="HRD3" s="315"/>
      <c r="HRE3" s="195"/>
      <c r="HRF3" s="195"/>
      <c r="HRG3" s="195"/>
      <c r="HRH3" s="195"/>
      <c r="HRI3" s="195"/>
      <c r="HRJ3" s="195"/>
      <c r="HRK3" s="195"/>
      <c r="HRL3" s="195"/>
      <c r="HRM3" s="195"/>
      <c r="HRN3" s="195"/>
      <c r="HRO3" s="195"/>
      <c r="HRP3" s="195"/>
      <c r="HRQ3" s="195"/>
      <c r="HRR3" s="315"/>
      <c r="HRS3" s="195"/>
      <c r="HRT3" s="195"/>
      <c r="HRU3" s="195"/>
      <c r="HRV3" s="195"/>
      <c r="HRW3" s="195"/>
      <c r="HRX3" s="195"/>
      <c r="HRY3" s="195"/>
      <c r="HRZ3" s="195"/>
      <c r="HSA3" s="195"/>
      <c r="HSB3" s="195"/>
      <c r="HSC3" s="195"/>
      <c r="HSD3" s="195"/>
      <c r="HSE3" s="195"/>
      <c r="HSF3" s="315"/>
      <c r="HSG3" s="195"/>
      <c r="HSH3" s="195"/>
      <c r="HSI3" s="195"/>
      <c r="HSJ3" s="195"/>
      <c r="HSK3" s="195"/>
      <c r="HSL3" s="195"/>
      <c r="HSM3" s="195"/>
      <c r="HSN3" s="195"/>
      <c r="HSO3" s="195"/>
      <c r="HSP3" s="195"/>
      <c r="HSQ3" s="195"/>
      <c r="HSR3" s="195"/>
      <c r="HSS3" s="195"/>
      <c r="HST3" s="315"/>
      <c r="HSU3" s="195"/>
      <c r="HSV3" s="195"/>
      <c r="HSW3" s="195"/>
      <c r="HSX3" s="195"/>
      <c r="HSY3" s="195"/>
      <c r="HSZ3" s="195"/>
      <c r="HTA3" s="195"/>
      <c r="HTB3" s="195"/>
      <c r="HTC3" s="195"/>
      <c r="HTD3" s="195"/>
      <c r="HTE3" s="195"/>
      <c r="HTF3" s="195"/>
      <c r="HTG3" s="195"/>
      <c r="HTH3" s="315"/>
      <c r="HTI3" s="195"/>
      <c r="HTJ3" s="195"/>
      <c r="HTK3" s="195"/>
      <c r="HTL3" s="195"/>
      <c r="HTM3" s="195"/>
      <c r="HTN3" s="195"/>
      <c r="HTO3" s="195"/>
      <c r="HTP3" s="195"/>
      <c r="HTQ3" s="195"/>
      <c r="HTR3" s="195"/>
      <c r="HTS3" s="195"/>
      <c r="HTT3" s="195"/>
      <c r="HTU3" s="195"/>
      <c r="HTV3" s="315"/>
      <c r="HTW3" s="195"/>
      <c r="HTX3" s="195"/>
      <c r="HTY3" s="195"/>
      <c r="HTZ3" s="195"/>
      <c r="HUA3" s="195"/>
      <c r="HUB3" s="195"/>
      <c r="HUC3" s="195"/>
      <c r="HUD3" s="195"/>
      <c r="HUE3" s="195"/>
      <c r="HUF3" s="195"/>
      <c r="HUG3" s="195"/>
      <c r="HUH3" s="195"/>
      <c r="HUI3" s="195"/>
      <c r="HUJ3" s="315"/>
      <c r="HUK3" s="195"/>
      <c r="HUL3" s="195"/>
      <c r="HUM3" s="195"/>
      <c r="HUN3" s="195"/>
      <c r="HUO3" s="195"/>
      <c r="HUP3" s="195"/>
      <c r="HUQ3" s="195"/>
      <c r="HUR3" s="195"/>
      <c r="HUS3" s="195"/>
      <c r="HUT3" s="195"/>
      <c r="HUU3" s="195"/>
      <c r="HUV3" s="195"/>
      <c r="HUW3" s="195"/>
      <c r="HUX3" s="315"/>
      <c r="HUY3" s="195"/>
      <c r="HUZ3" s="195"/>
      <c r="HVA3" s="195"/>
      <c r="HVB3" s="195"/>
      <c r="HVC3" s="195"/>
      <c r="HVD3" s="195"/>
      <c r="HVE3" s="195"/>
      <c r="HVF3" s="195"/>
      <c r="HVG3" s="195"/>
      <c r="HVH3" s="195"/>
      <c r="HVI3" s="195"/>
      <c r="HVJ3" s="195"/>
      <c r="HVK3" s="195"/>
      <c r="HVL3" s="315"/>
      <c r="HVM3" s="195"/>
      <c r="HVN3" s="195"/>
      <c r="HVO3" s="195"/>
      <c r="HVP3" s="195"/>
      <c r="HVQ3" s="195"/>
      <c r="HVR3" s="195"/>
      <c r="HVS3" s="195"/>
      <c r="HVT3" s="195"/>
      <c r="HVU3" s="195"/>
      <c r="HVV3" s="195"/>
      <c r="HVW3" s="195"/>
      <c r="HVX3" s="195"/>
      <c r="HVY3" s="195"/>
      <c r="HVZ3" s="315"/>
      <c r="HWA3" s="195"/>
      <c r="HWB3" s="195"/>
      <c r="HWC3" s="195"/>
      <c r="HWD3" s="195"/>
      <c r="HWE3" s="195"/>
      <c r="HWF3" s="195"/>
      <c r="HWG3" s="195"/>
      <c r="HWH3" s="195"/>
      <c r="HWI3" s="195"/>
      <c r="HWJ3" s="195"/>
      <c r="HWK3" s="195"/>
      <c r="HWL3" s="195"/>
      <c r="HWM3" s="195"/>
      <c r="HWN3" s="315"/>
      <c r="HWO3" s="195"/>
      <c r="HWP3" s="195"/>
      <c r="HWQ3" s="195"/>
      <c r="HWR3" s="195"/>
      <c r="HWS3" s="195"/>
      <c r="HWT3" s="195"/>
      <c r="HWU3" s="195"/>
      <c r="HWV3" s="195"/>
      <c r="HWW3" s="195"/>
      <c r="HWX3" s="195"/>
      <c r="HWY3" s="195"/>
      <c r="HWZ3" s="195"/>
      <c r="HXA3" s="195"/>
      <c r="HXB3" s="315"/>
      <c r="HXC3" s="195"/>
      <c r="HXD3" s="195"/>
      <c r="HXE3" s="195"/>
      <c r="HXF3" s="195"/>
      <c r="HXG3" s="195"/>
      <c r="HXH3" s="195"/>
      <c r="HXI3" s="195"/>
      <c r="HXJ3" s="195"/>
      <c r="HXK3" s="195"/>
      <c r="HXL3" s="195"/>
      <c r="HXM3" s="195"/>
      <c r="HXN3" s="195"/>
      <c r="HXO3" s="195"/>
      <c r="HXP3" s="315"/>
      <c r="HXQ3" s="195"/>
      <c r="HXR3" s="195"/>
      <c r="HXS3" s="195"/>
      <c r="HXT3" s="195"/>
      <c r="HXU3" s="195"/>
      <c r="HXV3" s="195"/>
      <c r="HXW3" s="195"/>
      <c r="HXX3" s="195"/>
      <c r="HXY3" s="195"/>
      <c r="HXZ3" s="195"/>
      <c r="HYA3" s="195"/>
      <c r="HYB3" s="195"/>
      <c r="HYC3" s="195"/>
      <c r="HYD3" s="315"/>
      <c r="HYE3" s="195"/>
      <c r="HYF3" s="195"/>
      <c r="HYG3" s="195"/>
      <c r="HYH3" s="195"/>
      <c r="HYI3" s="195"/>
      <c r="HYJ3" s="195"/>
      <c r="HYK3" s="195"/>
      <c r="HYL3" s="195"/>
      <c r="HYM3" s="195"/>
      <c r="HYN3" s="195"/>
      <c r="HYO3" s="195"/>
      <c r="HYP3" s="195"/>
      <c r="HYQ3" s="195"/>
      <c r="HYR3" s="315"/>
      <c r="HYS3" s="195"/>
      <c r="HYT3" s="195"/>
      <c r="HYU3" s="195"/>
      <c r="HYV3" s="195"/>
      <c r="HYW3" s="195"/>
      <c r="HYX3" s="195"/>
      <c r="HYY3" s="195"/>
      <c r="HYZ3" s="195"/>
      <c r="HZA3" s="195"/>
      <c r="HZB3" s="195"/>
      <c r="HZC3" s="195"/>
      <c r="HZD3" s="195"/>
      <c r="HZE3" s="195"/>
      <c r="HZF3" s="315"/>
      <c r="HZG3" s="195"/>
      <c r="HZH3" s="195"/>
      <c r="HZI3" s="195"/>
      <c r="HZJ3" s="195"/>
      <c r="HZK3" s="195"/>
      <c r="HZL3" s="195"/>
      <c r="HZM3" s="195"/>
      <c r="HZN3" s="195"/>
      <c r="HZO3" s="195"/>
      <c r="HZP3" s="195"/>
      <c r="HZQ3" s="195"/>
      <c r="HZR3" s="195"/>
      <c r="HZS3" s="195"/>
      <c r="HZT3" s="315"/>
      <c r="HZU3" s="195"/>
      <c r="HZV3" s="195"/>
      <c r="HZW3" s="195"/>
      <c r="HZX3" s="195"/>
      <c r="HZY3" s="195"/>
      <c r="HZZ3" s="195"/>
      <c r="IAA3" s="195"/>
      <c r="IAB3" s="195"/>
      <c r="IAC3" s="195"/>
      <c r="IAD3" s="195"/>
      <c r="IAE3" s="195"/>
      <c r="IAF3" s="195"/>
      <c r="IAG3" s="195"/>
      <c r="IAH3" s="315"/>
      <c r="IAI3" s="195"/>
      <c r="IAJ3" s="195"/>
      <c r="IAK3" s="195"/>
      <c r="IAL3" s="195"/>
      <c r="IAM3" s="195"/>
      <c r="IAN3" s="195"/>
      <c r="IAO3" s="195"/>
      <c r="IAP3" s="195"/>
      <c r="IAQ3" s="195"/>
      <c r="IAR3" s="195"/>
      <c r="IAS3" s="195"/>
      <c r="IAT3" s="195"/>
      <c r="IAU3" s="195"/>
      <c r="IAV3" s="315"/>
      <c r="IAW3" s="195"/>
      <c r="IAX3" s="195"/>
      <c r="IAY3" s="195"/>
      <c r="IAZ3" s="195"/>
      <c r="IBA3" s="195"/>
      <c r="IBB3" s="195"/>
      <c r="IBC3" s="195"/>
      <c r="IBD3" s="195"/>
      <c r="IBE3" s="195"/>
      <c r="IBF3" s="195"/>
      <c r="IBG3" s="195"/>
      <c r="IBH3" s="195"/>
      <c r="IBI3" s="195"/>
      <c r="IBJ3" s="315"/>
      <c r="IBK3" s="195"/>
      <c r="IBL3" s="195"/>
      <c r="IBM3" s="195"/>
      <c r="IBN3" s="195"/>
      <c r="IBO3" s="195"/>
      <c r="IBP3" s="195"/>
      <c r="IBQ3" s="195"/>
      <c r="IBR3" s="195"/>
      <c r="IBS3" s="195"/>
      <c r="IBT3" s="195"/>
      <c r="IBU3" s="195"/>
      <c r="IBV3" s="195"/>
      <c r="IBW3" s="195"/>
      <c r="IBX3" s="315"/>
      <c r="IBY3" s="195"/>
      <c r="IBZ3" s="195"/>
      <c r="ICA3" s="195"/>
      <c r="ICB3" s="195"/>
      <c r="ICC3" s="195"/>
      <c r="ICD3" s="195"/>
      <c r="ICE3" s="195"/>
      <c r="ICF3" s="195"/>
      <c r="ICG3" s="195"/>
      <c r="ICH3" s="195"/>
      <c r="ICI3" s="195"/>
      <c r="ICJ3" s="195"/>
      <c r="ICK3" s="195"/>
      <c r="ICL3" s="315"/>
      <c r="ICM3" s="195"/>
      <c r="ICN3" s="195"/>
      <c r="ICO3" s="195"/>
      <c r="ICP3" s="195"/>
      <c r="ICQ3" s="195"/>
      <c r="ICR3" s="195"/>
      <c r="ICS3" s="195"/>
      <c r="ICT3" s="195"/>
      <c r="ICU3" s="195"/>
      <c r="ICV3" s="195"/>
      <c r="ICW3" s="195"/>
      <c r="ICX3" s="195"/>
      <c r="ICY3" s="195"/>
      <c r="ICZ3" s="315"/>
      <c r="IDA3" s="195"/>
      <c r="IDB3" s="195"/>
      <c r="IDC3" s="195"/>
      <c r="IDD3" s="195"/>
      <c r="IDE3" s="195"/>
      <c r="IDF3" s="195"/>
      <c r="IDG3" s="195"/>
      <c r="IDH3" s="195"/>
      <c r="IDI3" s="195"/>
      <c r="IDJ3" s="195"/>
      <c r="IDK3" s="195"/>
      <c r="IDL3" s="195"/>
      <c r="IDM3" s="195"/>
      <c r="IDN3" s="315"/>
      <c r="IDO3" s="195"/>
      <c r="IDP3" s="195"/>
      <c r="IDQ3" s="195"/>
      <c r="IDR3" s="195"/>
      <c r="IDS3" s="195"/>
      <c r="IDT3" s="195"/>
      <c r="IDU3" s="195"/>
      <c r="IDV3" s="195"/>
      <c r="IDW3" s="195"/>
      <c r="IDX3" s="195"/>
      <c r="IDY3" s="195"/>
      <c r="IDZ3" s="195"/>
      <c r="IEA3" s="195"/>
      <c r="IEB3" s="315"/>
      <c r="IEC3" s="195"/>
      <c r="IED3" s="195"/>
      <c r="IEE3" s="195"/>
      <c r="IEF3" s="195"/>
      <c r="IEG3" s="195"/>
      <c r="IEH3" s="195"/>
      <c r="IEI3" s="195"/>
      <c r="IEJ3" s="195"/>
      <c r="IEK3" s="195"/>
      <c r="IEL3" s="195"/>
      <c r="IEM3" s="195"/>
      <c r="IEN3" s="195"/>
      <c r="IEO3" s="195"/>
      <c r="IEP3" s="315"/>
      <c r="IEQ3" s="195"/>
      <c r="IER3" s="195"/>
      <c r="IES3" s="195"/>
      <c r="IET3" s="195"/>
      <c r="IEU3" s="195"/>
      <c r="IEV3" s="195"/>
      <c r="IEW3" s="195"/>
      <c r="IEX3" s="195"/>
      <c r="IEY3" s="195"/>
      <c r="IEZ3" s="195"/>
      <c r="IFA3" s="195"/>
      <c r="IFB3" s="195"/>
      <c r="IFC3" s="195"/>
      <c r="IFD3" s="315"/>
      <c r="IFE3" s="195"/>
      <c r="IFF3" s="195"/>
      <c r="IFG3" s="195"/>
      <c r="IFH3" s="195"/>
      <c r="IFI3" s="195"/>
      <c r="IFJ3" s="195"/>
      <c r="IFK3" s="195"/>
      <c r="IFL3" s="195"/>
      <c r="IFM3" s="195"/>
      <c r="IFN3" s="195"/>
      <c r="IFO3" s="195"/>
      <c r="IFP3" s="195"/>
      <c r="IFQ3" s="195"/>
      <c r="IFR3" s="315"/>
      <c r="IFS3" s="195"/>
      <c r="IFT3" s="195"/>
      <c r="IFU3" s="195"/>
      <c r="IFV3" s="195"/>
      <c r="IFW3" s="195"/>
      <c r="IFX3" s="195"/>
      <c r="IFY3" s="195"/>
      <c r="IFZ3" s="195"/>
      <c r="IGA3" s="195"/>
      <c r="IGB3" s="195"/>
      <c r="IGC3" s="195"/>
      <c r="IGD3" s="195"/>
      <c r="IGE3" s="195"/>
      <c r="IGF3" s="315"/>
      <c r="IGG3" s="195"/>
      <c r="IGH3" s="195"/>
      <c r="IGI3" s="195"/>
      <c r="IGJ3" s="195"/>
      <c r="IGK3" s="195"/>
      <c r="IGL3" s="195"/>
      <c r="IGM3" s="195"/>
      <c r="IGN3" s="195"/>
      <c r="IGO3" s="195"/>
      <c r="IGP3" s="195"/>
      <c r="IGQ3" s="195"/>
      <c r="IGR3" s="195"/>
      <c r="IGS3" s="195"/>
      <c r="IGT3" s="315"/>
      <c r="IGU3" s="195"/>
      <c r="IGV3" s="195"/>
      <c r="IGW3" s="195"/>
      <c r="IGX3" s="195"/>
      <c r="IGY3" s="195"/>
      <c r="IGZ3" s="195"/>
      <c r="IHA3" s="195"/>
      <c r="IHB3" s="195"/>
      <c r="IHC3" s="195"/>
      <c r="IHD3" s="195"/>
      <c r="IHE3" s="195"/>
      <c r="IHF3" s="195"/>
      <c r="IHG3" s="195"/>
      <c r="IHH3" s="315"/>
      <c r="IHI3" s="195"/>
      <c r="IHJ3" s="195"/>
      <c r="IHK3" s="195"/>
      <c r="IHL3" s="195"/>
      <c r="IHM3" s="195"/>
      <c r="IHN3" s="195"/>
      <c r="IHO3" s="195"/>
      <c r="IHP3" s="195"/>
      <c r="IHQ3" s="195"/>
      <c r="IHR3" s="195"/>
      <c r="IHS3" s="195"/>
      <c r="IHT3" s="195"/>
      <c r="IHU3" s="195"/>
      <c r="IHV3" s="315"/>
      <c r="IHW3" s="195"/>
      <c r="IHX3" s="195"/>
      <c r="IHY3" s="195"/>
      <c r="IHZ3" s="195"/>
      <c r="IIA3" s="195"/>
      <c r="IIB3" s="195"/>
      <c r="IIC3" s="195"/>
      <c r="IID3" s="195"/>
      <c r="IIE3" s="195"/>
      <c r="IIF3" s="195"/>
      <c r="IIG3" s="195"/>
      <c r="IIH3" s="195"/>
      <c r="III3" s="195"/>
      <c r="IIJ3" s="315"/>
      <c r="IIK3" s="195"/>
      <c r="IIL3" s="195"/>
      <c r="IIM3" s="195"/>
      <c r="IIN3" s="195"/>
      <c r="IIO3" s="195"/>
      <c r="IIP3" s="195"/>
      <c r="IIQ3" s="195"/>
      <c r="IIR3" s="195"/>
      <c r="IIS3" s="195"/>
      <c r="IIT3" s="195"/>
      <c r="IIU3" s="195"/>
      <c r="IIV3" s="195"/>
      <c r="IIW3" s="195"/>
      <c r="IIX3" s="315"/>
      <c r="IIY3" s="195"/>
      <c r="IIZ3" s="195"/>
      <c r="IJA3" s="195"/>
      <c r="IJB3" s="195"/>
      <c r="IJC3" s="195"/>
      <c r="IJD3" s="195"/>
      <c r="IJE3" s="195"/>
      <c r="IJF3" s="195"/>
      <c r="IJG3" s="195"/>
      <c r="IJH3" s="195"/>
      <c r="IJI3" s="195"/>
      <c r="IJJ3" s="195"/>
      <c r="IJK3" s="195"/>
      <c r="IJL3" s="315"/>
      <c r="IJM3" s="195"/>
      <c r="IJN3" s="195"/>
      <c r="IJO3" s="195"/>
      <c r="IJP3" s="195"/>
      <c r="IJQ3" s="195"/>
      <c r="IJR3" s="195"/>
      <c r="IJS3" s="195"/>
      <c r="IJT3" s="195"/>
      <c r="IJU3" s="195"/>
      <c r="IJV3" s="195"/>
      <c r="IJW3" s="195"/>
      <c r="IJX3" s="195"/>
      <c r="IJY3" s="195"/>
      <c r="IJZ3" s="315"/>
      <c r="IKA3" s="195"/>
      <c r="IKB3" s="195"/>
      <c r="IKC3" s="195"/>
      <c r="IKD3" s="195"/>
      <c r="IKE3" s="195"/>
      <c r="IKF3" s="195"/>
      <c r="IKG3" s="195"/>
      <c r="IKH3" s="195"/>
      <c r="IKI3" s="195"/>
      <c r="IKJ3" s="195"/>
      <c r="IKK3" s="195"/>
      <c r="IKL3" s="195"/>
      <c r="IKM3" s="195"/>
      <c r="IKN3" s="315"/>
      <c r="IKO3" s="195"/>
      <c r="IKP3" s="195"/>
      <c r="IKQ3" s="195"/>
      <c r="IKR3" s="195"/>
      <c r="IKS3" s="195"/>
      <c r="IKT3" s="195"/>
      <c r="IKU3" s="195"/>
      <c r="IKV3" s="195"/>
      <c r="IKW3" s="195"/>
      <c r="IKX3" s="195"/>
      <c r="IKY3" s="195"/>
      <c r="IKZ3" s="195"/>
      <c r="ILA3" s="195"/>
      <c r="ILB3" s="315"/>
      <c r="ILC3" s="195"/>
      <c r="ILD3" s="195"/>
      <c r="ILE3" s="195"/>
      <c r="ILF3" s="195"/>
      <c r="ILG3" s="195"/>
      <c r="ILH3" s="195"/>
      <c r="ILI3" s="195"/>
      <c r="ILJ3" s="195"/>
      <c r="ILK3" s="195"/>
      <c r="ILL3" s="195"/>
      <c r="ILM3" s="195"/>
      <c r="ILN3" s="195"/>
      <c r="ILO3" s="195"/>
      <c r="ILP3" s="315"/>
      <c r="ILQ3" s="195"/>
      <c r="ILR3" s="195"/>
      <c r="ILS3" s="195"/>
      <c r="ILT3" s="195"/>
      <c r="ILU3" s="195"/>
      <c r="ILV3" s="195"/>
      <c r="ILW3" s="195"/>
      <c r="ILX3" s="195"/>
      <c r="ILY3" s="195"/>
      <c r="ILZ3" s="195"/>
      <c r="IMA3" s="195"/>
      <c r="IMB3" s="195"/>
      <c r="IMC3" s="195"/>
      <c r="IMD3" s="315"/>
      <c r="IME3" s="195"/>
      <c r="IMF3" s="195"/>
      <c r="IMG3" s="195"/>
      <c r="IMH3" s="195"/>
      <c r="IMI3" s="195"/>
      <c r="IMJ3" s="195"/>
      <c r="IMK3" s="195"/>
      <c r="IML3" s="195"/>
      <c r="IMM3" s="195"/>
      <c r="IMN3" s="195"/>
      <c r="IMO3" s="195"/>
      <c r="IMP3" s="195"/>
      <c r="IMQ3" s="195"/>
      <c r="IMR3" s="315"/>
      <c r="IMS3" s="195"/>
      <c r="IMT3" s="195"/>
      <c r="IMU3" s="195"/>
      <c r="IMV3" s="195"/>
      <c r="IMW3" s="195"/>
      <c r="IMX3" s="195"/>
      <c r="IMY3" s="195"/>
      <c r="IMZ3" s="195"/>
      <c r="INA3" s="195"/>
      <c r="INB3" s="195"/>
      <c r="INC3" s="195"/>
      <c r="IND3" s="195"/>
      <c r="INE3" s="195"/>
      <c r="INF3" s="315"/>
      <c r="ING3" s="195"/>
      <c r="INH3" s="195"/>
      <c r="INI3" s="195"/>
      <c r="INJ3" s="195"/>
      <c r="INK3" s="195"/>
      <c r="INL3" s="195"/>
      <c r="INM3" s="195"/>
      <c r="INN3" s="195"/>
      <c r="INO3" s="195"/>
      <c r="INP3" s="195"/>
      <c r="INQ3" s="195"/>
      <c r="INR3" s="195"/>
      <c r="INS3" s="195"/>
      <c r="INT3" s="315"/>
      <c r="INU3" s="195"/>
      <c r="INV3" s="195"/>
      <c r="INW3" s="195"/>
      <c r="INX3" s="195"/>
      <c r="INY3" s="195"/>
      <c r="INZ3" s="195"/>
      <c r="IOA3" s="195"/>
      <c r="IOB3" s="195"/>
      <c r="IOC3" s="195"/>
      <c r="IOD3" s="195"/>
      <c r="IOE3" s="195"/>
      <c r="IOF3" s="195"/>
      <c r="IOG3" s="195"/>
      <c r="IOH3" s="315"/>
      <c r="IOI3" s="195"/>
      <c r="IOJ3" s="195"/>
      <c r="IOK3" s="195"/>
      <c r="IOL3" s="195"/>
      <c r="IOM3" s="195"/>
      <c r="ION3" s="195"/>
      <c r="IOO3" s="195"/>
      <c r="IOP3" s="195"/>
      <c r="IOQ3" s="195"/>
      <c r="IOR3" s="195"/>
      <c r="IOS3" s="195"/>
      <c r="IOT3" s="195"/>
      <c r="IOU3" s="195"/>
      <c r="IOV3" s="315"/>
      <c r="IOW3" s="195"/>
      <c r="IOX3" s="195"/>
      <c r="IOY3" s="195"/>
      <c r="IOZ3" s="195"/>
      <c r="IPA3" s="195"/>
      <c r="IPB3" s="195"/>
      <c r="IPC3" s="195"/>
      <c r="IPD3" s="195"/>
      <c r="IPE3" s="195"/>
      <c r="IPF3" s="195"/>
      <c r="IPG3" s="195"/>
      <c r="IPH3" s="195"/>
      <c r="IPI3" s="195"/>
      <c r="IPJ3" s="315"/>
      <c r="IPK3" s="195"/>
      <c r="IPL3" s="195"/>
      <c r="IPM3" s="195"/>
      <c r="IPN3" s="195"/>
      <c r="IPO3" s="195"/>
      <c r="IPP3" s="195"/>
      <c r="IPQ3" s="195"/>
      <c r="IPR3" s="195"/>
      <c r="IPS3" s="195"/>
      <c r="IPT3" s="195"/>
      <c r="IPU3" s="195"/>
      <c r="IPV3" s="195"/>
      <c r="IPW3" s="195"/>
      <c r="IPX3" s="315"/>
      <c r="IPY3" s="195"/>
      <c r="IPZ3" s="195"/>
      <c r="IQA3" s="195"/>
      <c r="IQB3" s="195"/>
      <c r="IQC3" s="195"/>
      <c r="IQD3" s="195"/>
      <c r="IQE3" s="195"/>
      <c r="IQF3" s="195"/>
      <c r="IQG3" s="195"/>
      <c r="IQH3" s="195"/>
      <c r="IQI3" s="195"/>
      <c r="IQJ3" s="195"/>
      <c r="IQK3" s="195"/>
      <c r="IQL3" s="315"/>
      <c r="IQM3" s="195"/>
      <c r="IQN3" s="195"/>
      <c r="IQO3" s="195"/>
      <c r="IQP3" s="195"/>
      <c r="IQQ3" s="195"/>
      <c r="IQR3" s="195"/>
      <c r="IQS3" s="195"/>
      <c r="IQT3" s="195"/>
      <c r="IQU3" s="195"/>
      <c r="IQV3" s="195"/>
      <c r="IQW3" s="195"/>
      <c r="IQX3" s="195"/>
      <c r="IQY3" s="195"/>
      <c r="IQZ3" s="315"/>
      <c r="IRA3" s="195"/>
      <c r="IRB3" s="195"/>
      <c r="IRC3" s="195"/>
      <c r="IRD3" s="195"/>
      <c r="IRE3" s="195"/>
      <c r="IRF3" s="195"/>
      <c r="IRG3" s="195"/>
      <c r="IRH3" s="195"/>
      <c r="IRI3" s="195"/>
      <c r="IRJ3" s="195"/>
      <c r="IRK3" s="195"/>
      <c r="IRL3" s="195"/>
      <c r="IRM3" s="195"/>
      <c r="IRN3" s="315"/>
      <c r="IRO3" s="195"/>
      <c r="IRP3" s="195"/>
      <c r="IRQ3" s="195"/>
      <c r="IRR3" s="195"/>
      <c r="IRS3" s="195"/>
      <c r="IRT3" s="195"/>
      <c r="IRU3" s="195"/>
      <c r="IRV3" s="195"/>
      <c r="IRW3" s="195"/>
      <c r="IRX3" s="195"/>
      <c r="IRY3" s="195"/>
      <c r="IRZ3" s="195"/>
      <c r="ISA3" s="195"/>
      <c r="ISB3" s="315"/>
      <c r="ISC3" s="195"/>
      <c r="ISD3" s="195"/>
      <c r="ISE3" s="195"/>
      <c r="ISF3" s="195"/>
      <c r="ISG3" s="195"/>
      <c r="ISH3" s="195"/>
      <c r="ISI3" s="195"/>
      <c r="ISJ3" s="195"/>
      <c r="ISK3" s="195"/>
      <c r="ISL3" s="195"/>
      <c r="ISM3" s="195"/>
      <c r="ISN3" s="195"/>
      <c r="ISO3" s="195"/>
      <c r="ISP3" s="315"/>
      <c r="ISQ3" s="195"/>
      <c r="ISR3" s="195"/>
      <c r="ISS3" s="195"/>
      <c r="IST3" s="195"/>
      <c r="ISU3" s="195"/>
      <c r="ISV3" s="195"/>
      <c r="ISW3" s="195"/>
      <c r="ISX3" s="195"/>
      <c r="ISY3" s="195"/>
      <c r="ISZ3" s="195"/>
      <c r="ITA3" s="195"/>
      <c r="ITB3" s="195"/>
      <c r="ITC3" s="195"/>
      <c r="ITD3" s="315"/>
      <c r="ITE3" s="195"/>
      <c r="ITF3" s="195"/>
      <c r="ITG3" s="195"/>
      <c r="ITH3" s="195"/>
      <c r="ITI3" s="195"/>
      <c r="ITJ3" s="195"/>
      <c r="ITK3" s="195"/>
      <c r="ITL3" s="195"/>
      <c r="ITM3" s="195"/>
      <c r="ITN3" s="195"/>
      <c r="ITO3" s="195"/>
      <c r="ITP3" s="195"/>
      <c r="ITQ3" s="195"/>
      <c r="ITR3" s="315"/>
      <c r="ITS3" s="195"/>
      <c r="ITT3" s="195"/>
      <c r="ITU3" s="195"/>
      <c r="ITV3" s="195"/>
      <c r="ITW3" s="195"/>
      <c r="ITX3" s="195"/>
      <c r="ITY3" s="195"/>
      <c r="ITZ3" s="195"/>
      <c r="IUA3" s="195"/>
      <c r="IUB3" s="195"/>
      <c r="IUC3" s="195"/>
      <c r="IUD3" s="195"/>
      <c r="IUE3" s="195"/>
      <c r="IUF3" s="315"/>
      <c r="IUG3" s="195"/>
      <c r="IUH3" s="195"/>
      <c r="IUI3" s="195"/>
      <c r="IUJ3" s="195"/>
      <c r="IUK3" s="195"/>
      <c r="IUL3" s="195"/>
      <c r="IUM3" s="195"/>
      <c r="IUN3" s="195"/>
      <c r="IUO3" s="195"/>
      <c r="IUP3" s="195"/>
      <c r="IUQ3" s="195"/>
      <c r="IUR3" s="195"/>
      <c r="IUS3" s="195"/>
      <c r="IUT3" s="315"/>
      <c r="IUU3" s="195"/>
      <c r="IUV3" s="195"/>
      <c r="IUW3" s="195"/>
      <c r="IUX3" s="195"/>
      <c r="IUY3" s="195"/>
      <c r="IUZ3" s="195"/>
      <c r="IVA3" s="195"/>
      <c r="IVB3" s="195"/>
      <c r="IVC3" s="195"/>
      <c r="IVD3" s="195"/>
      <c r="IVE3" s="195"/>
      <c r="IVF3" s="195"/>
      <c r="IVG3" s="195"/>
      <c r="IVH3" s="315"/>
      <c r="IVI3" s="195"/>
      <c r="IVJ3" s="195"/>
      <c r="IVK3" s="195"/>
      <c r="IVL3" s="195"/>
      <c r="IVM3" s="195"/>
      <c r="IVN3" s="195"/>
      <c r="IVO3" s="195"/>
      <c r="IVP3" s="195"/>
      <c r="IVQ3" s="195"/>
      <c r="IVR3" s="195"/>
      <c r="IVS3" s="195"/>
      <c r="IVT3" s="195"/>
      <c r="IVU3" s="195"/>
      <c r="IVV3" s="315"/>
      <c r="IVW3" s="195"/>
      <c r="IVX3" s="195"/>
      <c r="IVY3" s="195"/>
      <c r="IVZ3" s="195"/>
      <c r="IWA3" s="195"/>
      <c r="IWB3" s="195"/>
      <c r="IWC3" s="195"/>
      <c r="IWD3" s="195"/>
      <c r="IWE3" s="195"/>
      <c r="IWF3" s="195"/>
      <c r="IWG3" s="195"/>
      <c r="IWH3" s="195"/>
      <c r="IWI3" s="195"/>
      <c r="IWJ3" s="315"/>
      <c r="IWK3" s="195"/>
      <c r="IWL3" s="195"/>
      <c r="IWM3" s="195"/>
      <c r="IWN3" s="195"/>
      <c r="IWO3" s="195"/>
      <c r="IWP3" s="195"/>
      <c r="IWQ3" s="195"/>
      <c r="IWR3" s="195"/>
      <c r="IWS3" s="195"/>
      <c r="IWT3" s="195"/>
      <c r="IWU3" s="195"/>
      <c r="IWV3" s="195"/>
      <c r="IWW3" s="195"/>
      <c r="IWX3" s="315"/>
      <c r="IWY3" s="195"/>
      <c r="IWZ3" s="195"/>
      <c r="IXA3" s="195"/>
      <c r="IXB3" s="195"/>
      <c r="IXC3" s="195"/>
      <c r="IXD3" s="195"/>
      <c r="IXE3" s="195"/>
      <c r="IXF3" s="195"/>
      <c r="IXG3" s="195"/>
      <c r="IXH3" s="195"/>
      <c r="IXI3" s="195"/>
      <c r="IXJ3" s="195"/>
      <c r="IXK3" s="195"/>
      <c r="IXL3" s="315"/>
      <c r="IXM3" s="195"/>
      <c r="IXN3" s="195"/>
      <c r="IXO3" s="195"/>
      <c r="IXP3" s="195"/>
      <c r="IXQ3" s="195"/>
      <c r="IXR3" s="195"/>
      <c r="IXS3" s="195"/>
      <c r="IXT3" s="195"/>
      <c r="IXU3" s="195"/>
      <c r="IXV3" s="195"/>
      <c r="IXW3" s="195"/>
      <c r="IXX3" s="195"/>
      <c r="IXY3" s="195"/>
      <c r="IXZ3" s="315"/>
      <c r="IYA3" s="195"/>
      <c r="IYB3" s="195"/>
      <c r="IYC3" s="195"/>
      <c r="IYD3" s="195"/>
      <c r="IYE3" s="195"/>
      <c r="IYF3" s="195"/>
      <c r="IYG3" s="195"/>
      <c r="IYH3" s="195"/>
      <c r="IYI3" s="195"/>
      <c r="IYJ3" s="195"/>
      <c r="IYK3" s="195"/>
      <c r="IYL3" s="195"/>
      <c r="IYM3" s="195"/>
      <c r="IYN3" s="315"/>
      <c r="IYO3" s="195"/>
      <c r="IYP3" s="195"/>
      <c r="IYQ3" s="195"/>
      <c r="IYR3" s="195"/>
      <c r="IYS3" s="195"/>
      <c r="IYT3" s="195"/>
      <c r="IYU3" s="195"/>
      <c r="IYV3" s="195"/>
      <c r="IYW3" s="195"/>
      <c r="IYX3" s="195"/>
      <c r="IYY3" s="195"/>
      <c r="IYZ3" s="195"/>
      <c r="IZA3" s="195"/>
      <c r="IZB3" s="315"/>
      <c r="IZC3" s="195"/>
      <c r="IZD3" s="195"/>
      <c r="IZE3" s="195"/>
      <c r="IZF3" s="195"/>
      <c r="IZG3" s="195"/>
      <c r="IZH3" s="195"/>
      <c r="IZI3" s="195"/>
      <c r="IZJ3" s="195"/>
      <c r="IZK3" s="195"/>
      <c r="IZL3" s="195"/>
      <c r="IZM3" s="195"/>
      <c r="IZN3" s="195"/>
      <c r="IZO3" s="195"/>
      <c r="IZP3" s="315"/>
      <c r="IZQ3" s="195"/>
      <c r="IZR3" s="195"/>
      <c r="IZS3" s="195"/>
      <c r="IZT3" s="195"/>
      <c r="IZU3" s="195"/>
      <c r="IZV3" s="195"/>
      <c r="IZW3" s="195"/>
      <c r="IZX3" s="195"/>
      <c r="IZY3" s="195"/>
      <c r="IZZ3" s="195"/>
      <c r="JAA3" s="195"/>
      <c r="JAB3" s="195"/>
      <c r="JAC3" s="195"/>
      <c r="JAD3" s="315"/>
      <c r="JAE3" s="195"/>
      <c r="JAF3" s="195"/>
      <c r="JAG3" s="195"/>
      <c r="JAH3" s="195"/>
      <c r="JAI3" s="195"/>
      <c r="JAJ3" s="195"/>
      <c r="JAK3" s="195"/>
      <c r="JAL3" s="195"/>
      <c r="JAM3" s="195"/>
      <c r="JAN3" s="195"/>
      <c r="JAO3" s="195"/>
      <c r="JAP3" s="195"/>
      <c r="JAQ3" s="195"/>
      <c r="JAR3" s="315"/>
      <c r="JAS3" s="195"/>
      <c r="JAT3" s="195"/>
      <c r="JAU3" s="195"/>
      <c r="JAV3" s="195"/>
      <c r="JAW3" s="195"/>
      <c r="JAX3" s="195"/>
      <c r="JAY3" s="195"/>
      <c r="JAZ3" s="195"/>
      <c r="JBA3" s="195"/>
      <c r="JBB3" s="195"/>
      <c r="JBC3" s="195"/>
      <c r="JBD3" s="195"/>
      <c r="JBE3" s="195"/>
      <c r="JBF3" s="315"/>
      <c r="JBG3" s="195"/>
      <c r="JBH3" s="195"/>
      <c r="JBI3" s="195"/>
      <c r="JBJ3" s="195"/>
      <c r="JBK3" s="195"/>
      <c r="JBL3" s="195"/>
      <c r="JBM3" s="195"/>
      <c r="JBN3" s="195"/>
      <c r="JBO3" s="195"/>
      <c r="JBP3" s="195"/>
      <c r="JBQ3" s="195"/>
      <c r="JBR3" s="195"/>
      <c r="JBS3" s="195"/>
      <c r="JBT3" s="315"/>
      <c r="JBU3" s="195"/>
      <c r="JBV3" s="195"/>
      <c r="JBW3" s="195"/>
      <c r="JBX3" s="195"/>
      <c r="JBY3" s="195"/>
      <c r="JBZ3" s="195"/>
      <c r="JCA3" s="195"/>
      <c r="JCB3" s="195"/>
      <c r="JCC3" s="195"/>
      <c r="JCD3" s="195"/>
      <c r="JCE3" s="195"/>
      <c r="JCF3" s="195"/>
      <c r="JCG3" s="195"/>
      <c r="JCH3" s="315"/>
      <c r="JCI3" s="195"/>
      <c r="JCJ3" s="195"/>
      <c r="JCK3" s="195"/>
      <c r="JCL3" s="195"/>
      <c r="JCM3" s="195"/>
      <c r="JCN3" s="195"/>
      <c r="JCO3" s="195"/>
      <c r="JCP3" s="195"/>
      <c r="JCQ3" s="195"/>
      <c r="JCR3" s="195"/>
      <c r="JCS3" s="195"/>
      <c r="JCT3" s="195"/>
      <c r="JCU3" s="195"/>
      <c r="JCV3" s="315"/>
      <c r="JCW3" s="195"/>
      <c r="JCX3" s="195"/>
      <c r="JCY3" s="195"/>
      <c r="JCZ3" s="195"/>
      <c r="JDA3" s="195"/>
      <c r="JDB3" s="195"/>
      <c r="JDC3" s="195"/>
      <c r="JDD3" s="195"/>
      <c r="JDE3" s="195"/>
      <c r="JDF3" s="195"/>
      <c r="JDG3" s="195"/>
      <c r="JDH3" s="195"/>
      <c r="JDI3" s="195"/>
      <c r="JDJ3" s="315"/>
      <c r="JDK3" s="195"/>
      <c r="JDL3" s="195"/>
      <c r="JDM3" s="195"/>
      <c r="JDN3" s="195"/>
      <c r="JDO3" s="195"/>
      <c r="JDP3" s="195"/>
      <c r="JDQ3" s="195"/>
      <c r="JDR3" s="195"/>
      <c r="JDS3" s="195"/>
      <c r="JDT3" s="195"/>
      <c r="JDU3" s="195"/>
      <c r="JDV3" s="195"/>
      <c r="JDW3" s="195"/>
      <c r="JDX3" s="315"/>
      <c r="JDY3" s="195"/>
      <c r="JDZ3" s="195"/>
      <c r="JEA3" s="195"/>
      <c r="JEB3" s="195"/>
      <c r="JEC3" s="195"/>
      <c r="JED3" s="195"/>
      <c r="JEE3" s="195"/>
      <c r="JEF3" s="195"/>
      <c r="JEG3" s="195"/>
      <c r="JEH3" s="195"/>
      <c r="JEI3" s="195"/>
      <c r="JEJ3" s="195"/>
      <c r="JEK3" s="195"/>
      <c r="JEL3" s="315"/>
      <c r="JEM3" s="195"/>
      <c r="JEN3" s="195"/>
      <c r="JEO3" s="195"/>
      <c r="JEP3" s="195"/>
      <c r="JEQ3" s="195"/>
      <c r="JER3" s="195"/>
      <c r="JES3" s="195"/>
      <c r="JET3" s="195"/>
      <c r="JEU3" s="195"/>
      <c r="JEV3" s="195"/>
      <c r="JEW3" s="195"/>
      <c r="JEX3" s="195"/>
      <c r="JEY3" s="195"/>
      <c r="JEZ3" s="315"/>
      <c r="JFA3" s="195"/>
      <c r="JFB3" s="195"/>
      <c r="JFC3" s="195"/>
      <c r="JFD3" s="195"/>
      <c r="JFE3" s="195"/>
      <c r="JFF3" s="195"/>
      <c r="JFG3" s="195"/>
      <c r="JFH3" s="195"/>
      <c r="JFI3" s="195"/>
      <c r="JFJ3" s="195"/>
      <c r="JFK3" s="195"/>
      <c r="JFL3" s="195"/>
      <c r="JFM3" s="195"/>
      <c r="JFN3" s="315"/>
      <c r="JFO3" s="195"/>
      <c r="JFP3" s="195"/>
      <c r="JFQ3" s="195"/>
      <c r="JFR3" s="195"/>
      <c r="JFS3" s="195"/>
      <c r="JFT3" s="195"/>
      <c r="JFU3" s="195"/>
      <c r="JFV3" s="195"/>
      <c r="JFW3" s="195"/>
      <c r="JFX3" s="195"/>
      <c r="JFY3" s="195"/>
      <c r="JFZ3" s="195"/>
      <c r="JGA3" s="195"/>
      <c r="JGB3" s="315"/>
      <c r="JGC3" s="195"/>
      <c r="JGD3" s="195"/>
      <c r="JGE3" s="195"/>
      <c r="JGF3" s="195"/>
      <c r="JGG3" s="195"/>
      <c r="JGH3" s="195"/>
      <c r="JGI3" s="195"/>
      <c r="JGJ3" s="195"/>
      <c r="JGK3" s="195"/>
      <c r="JGL3" s="195"/>
      <c r="JGM3" s="195"/>
      <c r="JGN3" s="195"/>
      <c r="JGO3" s="195"/>
      <c r="JGP3" s="315"/>
      <c r="JGQ3" s="195"/>
      <c r="JGR3" s="195"/>
      <c r="JGS3" s="195"/>
      <c r="JGT3" s="195"/>
      <c r="JGU3" s="195"/>
      <c r="JGV3" s="195"/>
      <c r="JGW3" s="195"/>
      <c r="JGX3" s="195"/>
      <c r="JGY3" s="195"/>
      <c r="JGZ3" s="195"/>
      <c r="JHA3" s="195"/>
      <c r="JHB3" s="195"/>
      <c r="JHC3" s="195"/>
      <c r="JHD3" s="315"/>
      <c r="JHE3" s="195"/>
      <c r="JHF3" s="195"/>
      <c r="JHG3" s="195"/>
      <c r="JHH3" s="195"/>
      <c r="JHI3" s="195"/>
      <c r="JHJ3" s="195"/>
      <c r="JHK3" s="195"/>
      <c r="JHL3" s="195"/>
      <c r="JHM3" s="195"/>
      <c r="JHN3" s="195"/>
      <c r="JHO3" s="195"/>
      <c r="JHP3" s="195"/>
      <c r="JHQ3" s="195"/>
      <c r="JHR3" s="315"/>
      <c r="JHS3" s="195"/>
      <c r="JHT3" s="195"/>
      <c r="JHU3" s="195"/>
      <c r="JHV3" s="195"/>
      <c r="JHW3" s="195"/>
      <c r="JHX3" s="195"/>
      <c r="JHY3" s="195"/>
      <c r="JHZ3" s="195"/>
      <c r="JIA3" s="195"/>
      <c r="JIB3" s="195"/>
      <c r="JIC3" s="195"/>
      <c r="JID3" s="195"/>
      <c r="JIE3" s="195"/>
      <c r="JIF3" s="315"/>
      <c r="JIG3" s="195"/>
      <c r="JIH3" s="195"/>
      <c r="JII3" s="195"/>
      <c r="JIJ3" s="195"/>
      <c r="JIK3" s="195"/>
      <c r="JIL3" s="195"/>
      <c r="JIM3" s="195"/>
      <c r="JIN3" s="195"/>
      <c r="JIO3" s="195"/>
      <c r="JIP3" s="195"/>
      <c r="JIQ3" s="195"/>
      <c r="JIR3" s="195"/>
      <c r="JIS3" s="195"/>
      <c r="JIT3" s="315"/>
      <c r="JIU3" s="195"/>
      <c r="JIV3" s="195"/>
      <c r="JIW3" s="195"/>
      <c r="JIX3" s="195"/>
      <c r="JIY3" s="195"/>
      <c r="JIZ3" s="195"/>
      <c r="JJA3" s="195"/>
      <c r="JJB3" s="195"/>
      <c r="JJC3" s="195"/>
      <c r="JJD3" s="195"/>
      <c r="JJE3" s="195"/>
      <c r="JJF3" s="195"/>
      <c r="JJG3" s="195"/>
      <c r="JJH3" s="315"/>
      <c r="JJI3" s="195"/>
      <c r="JJJ3" s="195"/>
      <c r="JJK3" s="195"/>
      <c r="JJL3" s="195"/>
      <c r="JJM3" s="195"/>
      <c r="JJN3" s="195"/>
      <c r="JJO3" s="195"/>
      <c r="JJP3" s="195"/>
      <c r="JJQ3" s="195"/>
      <c r="JJR3" s="195"/>
      <c r="JJS3" s="195"/>
      <c r="JJT3" s="195"/>
      <c r="JJU3" s="195"/>
      <c r="JJV3" s="315"/>
      <c r="JJW3" s="195"/>
      <c r="JJX3" s="195"/>
      <c r="JJY3" s="195"/>
      <c r="JJZ3" s="195"/>
      <c r="JKA3" s="195"/>
      <c r="JKB3" s="195"/>
      <c r="JKC3" s="195"/>
      <c r="JKD3" s="195"/>
      <c r="JKE3" s="195"/>
      <c r="JKF3" s="195"/>
      <c r="JKG3" s="195"/>
      <c r="JKH3" s="195"/>
      <c r="JKI3" s="195"/>
      <c r="JKJ3" s="315"/>
      <c r="JKK3" s="195"/>
      <c r="JKL3" s="195"/>
      <c r="JKM3" s="195"/>
      <c r="JKN3" s="195"/>
      <c r="JKO3" s="195"/>
      <c r="JKP3" s="195"/>
      <c r="JKQ3" s="195"/>
      <c r="JKR3" s="195"/>
      <c r="JKS3" s="195"/>
      <c r="JKT3" s="195"/>
      <c r="JKU3" s="195"/>
      <c r="JKV3" s="195"/>
      <c r="JKW3" s="195"/>
      <c r="JKX3" s="315"/>
      <c r="JKY3" s="195"/>
      <c r="JKZ3" s="195"/>
      <c r="JLA3" s="195"/>
      <c r="JLB3" s="195"/>
      <c r="JLC3" s="195"/>
      <c r="JLD3" s="195"/>
      <c r="JLE3" s="195"/>
      <c r="JLF3" s="195"/>
      <c r="JLG3" s="195"/>
      <c r="JLH3" s="195"/>
      <c r="JLI3" s="195"/>
      <c r="JLJ3" s="195"/>
      <c r="JLK3" s="195"/>
      <c r="JLL3" s="315"/>
      <c r="JLM3" s="195"/>
      <c r="JLN3" s="195"/>
      <c r="JLO3" s="195"/>
      <c r="JLP3" s="195"/>
      <c r="JLQ3" s="195"/>
      <c r="JLR3" s="195"/>
      <c r="JLS3" s="195"/>
      <c r="JLT3" s="195"/>
      <c r="JLU3" s="195"/>
      <c r="JLV3" s="195"/>
      <c r="JLW3" s="195"/>
      <c r="JLX3" s="195"/>
      <c r="JLY3" s="195"/>
      <c r="JLZ3" s="315"/>
      <c r="JMA3" s="195"/>
      <c r="JMB3" s="195"/>
      <c r="JMC3" s="195"/>
      <c r="JMD3" s="195"/>
      <c r="JME3" s="195"/>
      <c r="JMF3" s="195"/>
      <c r="JMG3" s="195"/>
      <c r="JMH3" s="195"/>
      <c r="JMI3" s="195"/>
      <c r="JMJ3" s="195"/>
      <c r="JMK3" s="195"/>
      <c r="JML3" s="195"/>
      <c r="JMM3" s="195"/>
      <c r="JMN3" s="315"/>
      <c r="JMO3" s="195"/>
      <c r="JMP3" s="195"/>
      <c r="JMQ3" s="195"/>
      <c r="JMR3" s="195"/>
      <c r="JMS3" s="195"/>
      <c r="JMT3" s="195"/>
      <c r="JMU3" s="195"/>
      <c r="JMV3" s="195"/>
      <c r="JMW3" s="195"/>
      <c r="JMX3" s="195"/>
      <c r="JMY3" s="195"/>
      <c r="JMZ3" s="195"/>
      <c r="JNA3" s="195"/>
      <c r="JNB3" s="315"/>
      <c r="JNC3" s="195"/>
      <c r="JND3" s="195"/>
      <c r="JNE3" s="195"/>
      <c r="JNF3" s="195"/>
      <c r="JNG3" s="195"/>
      <c r="JNH3" s="195"/>
      <c r="JNI3" s="195"/>
      <c r="JNJ3" s="195"/>
      <c r="JNK3" s="195"/>
      <c r="JNL3" s="195"/>
      <c r="JNM3" s="195"/>
      <c r="JNN3" s="195"/>
      <c r="JNO3" s="195"/>
      <c r="JNP3" s="315"/>
      <c r="JNQ3" s="195"/>
      <c r="JNR3" s="195"/>
      <c r="JNS3" s="195"/>
      <c r="JNT3" s="195"/>
      <c r="JNU3" s="195"/>
      <c r="JNV3" s="195"/>
      <c r="JNW3" s="195"/>
      <c r="JNX3" s="195"/>
      <c r="JNY3" s="195"/>
      <c r="JNZ3" s="195"/>
      <c r="JOA3" s="195"/>
      <c r="JOB3" s="195"/>
      <c r="JOC3" s="195"/>
      <c r="JOD3" s="315"/>
      <c r="JOE3" s="195"/>
      <c r="JOF3" s="195"/>
      <c r="JOG3" s="195"/>
      <c r="JOH3" s="195"/>
      <c r="JOI3" s="195"/>
      <c r="JOJ3" s="195"/>
      <c r="JOK3" s="195"/>
      <c r="JOL3" s="195"/>
      <c r="JOM3" s="195"/>
      <c r="JON3" s="195"/>
      <c r="JOO3" s="195"/>
      <c r="JOP3" s="195"/>
      <c r="JOQ3" s="195"/>
      <c r="JOR3" s="315"/>
      <c r="JOS3" s="195"/>
      <c r="JOT3" s="195"/>
      <c r="JOU3" s="195"/>
      <c r="JOV3" s="195"/>
      <c r="JOW3" s="195"/>
      <c r="JOX3" s="195"/>
      <c r="JOY3" s="195"/>
      <c r="JOZ3" s="195"/>
      <c r="JPA3" s="195"/>
      <c r="JPB3" s="195"/>
      <c r="JPC3" s="195"/>
      <c r="JPD3" s="195"/>
      <c r="JPE3" s="195"/>
      <c r="JPF3" s="315"/>
      <c r="JPG3" s="195"/>
      <c r="JPH3" s="195"/>
      <c r="JPI3" s="195"/>
      <c r="JPJ3" s="195"/>
      <c r="JPK3" s="195"/>
      <c r="JPL3" s="195"/>
      <c r="JPM3" s="195"/>
      <c r="JPN3" s="195"/>
      <c r="JPO3" s="195"/>
      <c r="JPP3" s="195"/>
      <c r="JPQ3" s="195"/>
      <c r="JPR3" s="195"/>
      <c r="JPS3" s="195"/>
      <c r="JPT3" s="315"/>
      <c r="JPU3" s="195"/>
      <c r="JPV3" s="195"/>
      <c r="JPW3" s="195"/>
      <c r="JPX3" s="195"/>
      <c r="JPY3" s="195"/>
      <c r="JPZ3" s="195"/>
      <c r="JQA3" s="195"/>
      <c r="JQB3" s="195"/>
      <c r="JQC3" s="195"/>
      <c r="JQD3" s="195"/>
      <c r="JQE3" s="195"/>
      <c r="JQF3" s="195"/>
      <c r="JQG3" s="195"/>
      <c r="JQH3" s="315"/>
      <c r="JQI3" s="195"/>
      <c r="JQJ3" s="195"/>
      <c r="JQK3" s="195"/>
      <c r="JQL3" s="195"/>
      <c r="JQM3" s="195"/>
      <c r="JQN3" s="195"/>
      <c r="JQO3" s="195"/>
      <c r="JQP3" s="195"/>
      <c r="JQQ3" s="195"/>
      <c r="JQR3" s="195"/>
      <c r="JQS3" s="195"/>
      <c r="JQT3" s="195"/>
      <c r="JQU3" s="195"/>
      <c r="JQV3" s="315"/>
      <c r="JQW3" s="195"/>
      <c r="JQX3" s="195"/>
      <c r="JQY3" s="195"/>
      <c r="JQZ3" s="195"/>
      <c r="JRA3" s="195"/>
      <c r="JRB3" s="195"/>
      <c r="JRC3" s="195"/>
      <c r="JRD3" s="195"/>
      <c r="JRE3" s="195"/>
      <c r="JRF3" s="195"/>
      <c r="JRG3" s="195"/>
      <c r="JRH3" s="195"/>
      <c r="JRI3" s="195"/>
      <c r="JRJ3" s="315"/>
      <c r="JRK3" s="195"/>
      <c r="JRL3" s="195"/>
      <c r="JRM3" s="195"/>
      <c r="JRN3" s="195"/>
      <c r="JRO3" s="195"/>
      <c r="JRP3" s="195"/>
      <c r="JRQ3" s="195"/>
      <c r="JRR3" s="195"/>
      <c r="JRS3" s="195"/>
      <c r="JRT3" s="195"/>
      <c r="JRU3" s="195"/>
      <c r="JRV3" s="195"/>
      <c r="JRW3" s="195"/>
      <c r="JRX3" s="315"/>
      <c r="JRY3" s="195"/>
      <c r="JRZ3" s="195"/>
      <c r="JSA3" s="195"/>
      <c r="JSB3" s="195"/>
      <c r="JSC3" s="195"/>
      <c r="JSD3" s="195"/>
      <c r="JSE3" s="195"/>
      <c r="JSF3" s="195"/>
      <c r="JSG3" s="195"/>
      <c r="JSH3" s="195"/>
      <c r="JSI3" s="195"/>
      <c r="JSJ3" s="195"/>
      <c r="JSK3" s="195"/>
      <c r="JSL3" s="315"/>
      <c r="JSM3" s="195"/>
      <c r="JSN3" s="195"/>
      <c r="JSO3" s="195"/>
      <c r="JSP3" s="195"/>
      <c r="JSQ3" s="195"/>
      <c r="JSR3" s="195"/>
      <c r="JSS3" s="195"/>
      <c r="JST3" s="195"/>
      <c r="JSU3" s="195"/>
      <c r="JSV3" s="195"/>
      <c r="JSW3" s="195"/>
      <c r="JSX3" s="195"/>
      <c r="JSY3" s="195"/>
      <c r="JSZ3" s="315"/>
      <c r="JTA3" s="195"/>
      <c r="JTB3" s="195"/>
      <c r="JTC3" s="195"/>
      <c r="JTD3" s="195"/>
      <c r="JTE3" s="195"/>
      <c r="JTF3" s="195"/>
      <c r="JTG3" s="195"/>
      <c r="JTH3" s="195"/>
      <c r="JTI3" s="195"/>
      <c r="JTJ3" s="195"/>
      <c r="JTK3" s="195"/>
      <c r="JTL3" s="195"/>
      <c r="JTM3" s="195"/>
      <c r="JTN3" s="315"/>
      <c r="JTO3" s="195"/>
      <c r="JTP3" s="195"/>
      <c r="JTQ3" s="195"/>
      <c r="JTR3" s="195"/>
      <c r="JTS3" s="195"/>
      <c r="JTT3" s="195"/>
      <c r="JTU3" s="195"/>
      <c r="JTV3" s="195"/>
      <c r="JTW3" s="195"/>
      <c r="JTX3" s="195"/>
      <c r="JTY3" s="195"/>
      <c r="JTZ3" s="195"/>
      <c r="JUA3" s="195"/>
      <c r="JUB3" s="315"/>
      <c r="JUC3" s="195"/>
      <c r="JUD3" s="195"/>
      <c r="JUE3" s="195"/>
      <c r="JUF3" s="195"/>
      <c r="JUG3" s="195"/>
      <c r="JUH3" s="195"/>
      <c r="JUI3" s="195"/>
      <c r="JUJ3" s="195"/>
      <c r="JUK3" s="195"/>
      <c r="JUL3" s="195"/>
      <c r="JUM3" s="195"/>
      <c r="JUN3" s="195"/>
      <c r="JUO3" s="195"/>
      <c r="JUP3" s="315"/>
      <c r="JUQ3" s="195"/>
      <c r="JUR3" s="195"/>
      <c r="JUS3" s="195"/>
      <c r="JUT3" s="195"/>
      <c r="JUU3" s="195"/>
      <c r="JUV3" s="195"/>
      <c r="JUW3" s="195"/>
      <c r="JUX3" s="195"/>
      <c r="JUY3" s="195"/>
      <c r="JUZ3" s="195"/>
      <c r="JVA3" s="195"/>
      <c r="JVB3" s="195"/>
      <c r="JVC3" s="195"/>
      <c r="JVD3" s="315"/>
      <c r="JVE3" s="195"/>
      <c r="JVF3" s="195"/>
      <c r="JVG3" s="195"/>
      <c r="JVH3" s="195"/>
      <c r="JVI3" s="195"/>
      <c r="JVJ3" s="195"/>
      <c r="JVK3" s="195"/>
      <c r="JVL3" s="195"/>
      <c r="JVM3" s="195"/>
      <c r="JVN3" s="195"/>
      <c r="JVO3" s="195"/>
      <c r="JVP3" s="195"/>
      <c r="JVQ3" s="195"/>
      <c r="JVR3" s="315"/>
      <c r="JVS3" s="195"/>
      <c r="JVT3" s="195"/>
      <c r="JVU3" s="195"/>
      <c r="JVV3" s="195"/>
      <c r="JVW3" s="195"/>
      <c r="JVX3" s="195"/>
      <c r="JVY3" s="195"/>
      <c r="JVZ3" s="195"/>
      <c r="JWA3" s="195"/>
      <c r="JWB3" s="195"/>
      <c r="JWC3" s="195"/>
      <c r="JWD3" s="195"/>
      <c r="JWE3" s="195"/>
      <c r="JWF3" s="315"/>
      <c r="JWG3" s="195"/>
      <c r="JWH3" s="195"/>
      <c r="JWI3" s="195"/>
      <c r="JWJ3" s="195"/>
      <c r="JWK3" s="195"/>
      <c r="JWL3" s="195"/>
      <c r="JWM3" s="195"/>
      <c r="JWN3" s="195"/>
      <c r="JWO3" s="195"/>
      <c r="JWP3" s="195"/>
      <c r="JWQ3" s="195"/>
      <c r="JWR3" s="195"/>
      <c r="JWS3" s="195"/>
      <c r="JWT3" s="315"/>
      <c r="JWU3" s="195"/>
      <c r="JWV3" s="195"/>
      <c r="JWW3" s="195"/>
      <c r="JWX3" s="195"/>
      <c r="JWY3" s="195"/>
      <c r="JWZ3" s="195"/>
      <c r="JXA3" s="195"/>
      <c r="JXB3" s="195"/>
      <c r="JXC3" s="195"/>
      <c r="JXD3" s="195"/>
      <c r="JXE3" s="195"/>
      <c r="JXF3" s="195"/>
      <c r="JXG3" s="195"/>
      <c r="JXH3" s="315"/>
      <c r="JXI3" s="195"/>
      <c r="JXJ3" s="195"/>
      <c r="JXK3" s="195"/>
      <c r="JXL3" s="195"/>
      <c r="JXM3" s="195"/>
      <c r="JXN3" s="195"/>
      <c r="JXO3" s="195"/>
      <c r="JXP3" s="195"/>
      <c r="JXQ3" s="195"/>
      <c r="JXR3" s="195"/>
      <c r="JXS3" s="195"/>
      <c r="JXT3" s="195"/>
      <c r="JXU3" s="195"/>
      <c r="JXV3" s="315"/>
      <c r="JXW3" s="195"/>
      <c r="JXX3" s="195"/>
      <c r="JXY3" s="195"/>
      <c r="JXZ3" s="195"/>
      <c r="JYA3" s="195"/>
      <c r="JYB3" s="195"/>
      <c r="JYC3" s="195"/>
      <c r="JYD3" s="195"/>
      <c r="JYE3" s="195"/>
      <c r="JYF3" s="195"/>
      <c r="JYG3" s="195"/>
      <c r="JYH3" s="195"/>
      <c r="JYI3" s="195"/>
      <c r="JYJ3" s="315"/>
      <c r="JYK3" s="195"/>
      <c r="JYL3" s="195"/>
      <c r="JYM3" s="195"/>
      <c r="JYN3" s="195"/>
      <c r="JYO3" s="195"/>
      <c r="JYP3" s="195"/>
      <c r="JYQ3" s="195"/>
      <c r="JYR3" s="195"/>
      <c r="JYS3" s="195"/>
      <c r="JYT3" s="195"/>
      <c r="JYU3" s="195"/>
      <c r="JYV3" s="195"/>
      <c r="JYW3" s="195"/>
      <c r="JYX3" s="315"/>
      <c r="JYY3" s="195"/>
      <c r="JYZ3" s="195"/>
      <c r="JZA3" s="195"/>
      <c r="JZB3" s="195"/>
      <c r="JZC3" s="195"/>
      <c r="JZD3" s="195"/>
      <c r="JZE3" s="195"/>
      <c r="JZF3" s="195"/>
      <c r="JZG3" s="195"/>
      <c r="JZH3" s="195"/>
      <c r="JZI3" s="195"/>
      <c r="JZJ3" s="195"/>
      <c r="JZK3" s="195"/>
      <c r="JZL3" s="315"/>
      <c r="JZM3" s="195"/>
      <c r="JZN3" s="195"/>
      <c r="JZO3" s="195"/>
      <c r="JZP3" s="195"/>
      <c r="JZQ3" s="195"/>
      <c r="JZR3" s="195"/>
      <c r="JZS3" s="195"/>
      <c r="JZT3" s="195"/>
      <c r="JZU3" s="195"/>
      <c r="JZV3" s="195"/>
      <c r="JZW3" s="195"/>
      <c r="JZX3" s="195"/>
      <c r="JZY3" s="195"/>
      <c r="JZZ3" s="315"/>
      <c r="KAA3" s="195"/>
      <c r="KAB3" s="195"/>
      <c r="KAC3" s="195"/>
      <c r="KAD3" s="195"/>
      <c r="KAE3" s="195"/>
      <c r="KAF3" s="195"/>
      <c r="KAG3" s="195"/>
      <c r="KAH3" s="195"/>
      <c r="KAI3" s="195"/>
      <c r="KAJ3" s="195"/>
      <c r="KAK3" s="195"/>
      <c r="KAL3" s="195"/>
      <c r="KAM3" s="195"/>
      <c r="KAN3" s="315"/>
      <c r="KAO3" s="195"/>
      <c r="KAP3" s="195"/>
      <c r="KAQ3" s="195"/>
      <c r="KAR3" s="195"/>
      <c r="KAS3" s="195"/>
      <c r="KAT3" s="195"/>
      <c r="KAU3" s="195"/>
      <c r="KAV3" s="195"/>
      <c r="KAW3" s="195"/>
      <c r="KAX3" s="195"/>
      <c r="KAY3" s="195"/>
      <c r="KAZ3" s="195"/>
      <c r="KBA3" s="195"/>
      <c r="KBB3" s="315"/>
      <c r="KBC3" s="195"/>
      <c r="KBD3" s="195"/>
      <c r="KBE3" s="195"/>
      <c r="KBF3" s="195"/>
      <c r="KBG3" s="195"/>
      <c r="KBH3" s="195"/>
      <c r="KBI3" s="195"/>
      <c r="KBJ3" s="195"/>
      <c r="KBK3" s="195"/>
      <c r="KBL3" s="195"/>
      <c r="KBM3" s="195"/>
      <c r="KBN3" s="195"/>
      <c r="KBO3" s="195"/>
      <c r="KBP3" s="315"/>
      <c r="KBQ3" s="195"/>
      <c r="KBR3" s="195"/>
      <c r="KBS3" s="195"/>
      <c r="KBT3" s="195"/>
      <c r="KBU3" s="195"/>
      <c r="KBV3" s="195"/>
      <c r="KBW3" s="195"/>
      <c r="KBX3" s="195"/>
      <c r="KBY3" s="195"/>
      <c r="KBZ3" s="195"/>
      <c r="KCA3" s="195"/>
      <c r="KCB3" s="195"/>
      <c r="KCC3" s="195"/>
      <c r="KCD3" s="315"/>
      <c r="KCE3" s="195"/>
      <c r="KCF3" s="195"/>
      <c r="KCG3" s="195"/>
      <c r="KCH3" s="195"/>
      <c r="KCI3" s="195"/>
      <c r="KCJ3" s="195"/>
      <c r="KCK3" s="195"/>
      <c r="KCL3" s="195"/>
      <c r="KCM3" s="195"/>
      <c r="KCN3" s="195"/>
      <c r="KCO3" s="195"/>
      <c r="KCP3" s="195"/>
      <c r="KCQ3" s="195"/>
      <c r="KCR3" s="315"/>
      <c r="KCS3" s="195"/>
      <c r="KCT3" s="195"/>
      <c r="KCU3" s="195"/>
      <c r="KCV3" s="195"/>
      <c r="KCW3" s="195"/>
      <c r="KCX3" s="195"/>
      <c r="KCY3" s="195"/>
      <c r="KCZ3" s="195"/>
      <c r="KDA3" s="195"/>
      <c r="KDB3" s="195"/>
      <c r="KDC3" s="195"/>
      <c r="KDD3" s="195"/>
      <c r="KDE3" s="195"/>
      <c r="KDF3" s="315"/>
      <c r="KDG3" s="195"/>
      <c r="KDH3" s="195"/>
      <c r="KDI3" s="195"/>
      <c r="KDJ3" s="195"/>
      <c r="KDK3" s="195"/>
      <c r="KDL3" s="195"/>
      <c r="KDM3" s="195"/>
      <c r="KDN3" s="195"/>
      <c r="KDO3" s="195"/>
      <c r="KDP3" s="195"/>
      <c r="KDQ3" s="195"/>
      <c r="KDR3" s="195"/>
      <c r="KDS3" s="195"/>
      <c r="KDT3" s="315"/>
      <c r="KDU3" s="195"/>
      <c r="KDV3" s="195"/>
      <c r="KDW3" s="195"/>
      <c r="KDX3" s="195"/>
      <c r="KDY3" s="195"/>
      <c r="KDZ3" s="195"/>
      <c r="KEA3" s="195"/>
      <c r="KEB3" s="195"/>
      <c r="KEC3" s="195"/>
      <c r="KED3" s="195"/>
      <c r="KEE3" s="195"/>
      <c r="KEF3" s="195"/>
      <c r="KEG3" s="195"/>
      <c r="KEH3" s="315"/>
      <c r="KEI3" s="195"/>
      <c r="KEJ3" s="195"/>
      <c r="KEK3" s="195"/>
      <c r="KEL3" s="195"/>
      <c r="KEM3" s="195"/>
      <c r="KEN3" s="195"/>
      <c r="KEO3" s="195"/>
      <c r="KEP3" s="195"/>
      <c r="KEQ3" s="195"/>
      <c r="KER3" s="195"/>
      <c r="KES3" s="195"/>
      <c r="KET3" s="195"/>
      <c r="KEU3" s="195"/>
      <c r="KEV3" s="315"/>
      <c r="KEW3" s="195"/>
      <c r="KEX3" s="195"/>
      <c r="KEY3" s="195"/>
      <c r="KEZ3" s="195"/>
      <c r="KFA3" s="195"/>
      <c r="KFB3" s="195"/>
      <c r="KFC3" s="195"/>
      <c r="KFD3" s="195"/>
      <c r="KFE3" s="195"/>
      <c r="KFF3" s="195"/>
      <c r="KFG3" s="195"/>
      <c r="KFH3" s="195"/>
      <c r="KFI3" s="195"/>
      <c r="KFJ3" s="315"/>
      <c r="KFK3" s="195"/>
      <c r="KFL3" s="195"/>
      <c r="KFM3" s="195"/>
      <c r="KFN3" s="195"/>
      <c r="KFO3" s="195"/>
      <c r="KFP3" s="195"/>
      <c r="KFQ3" s="195"/>
      <c r="KFR3" s="195"/>
      <c r="KFS3" s="195"/>
      <c r="KFT3" s="195"/>
      <c r="KFU3" s="195"/>
      <c r="KFV3" s="195"/>
      <c r="KFW3" s="195"/>
      <c r="KFX3" s="315"/>
      <c r="KFY3" s="195"/>
      <c r="KFZ3" s="195"/>
      <c r="KGA3" s="195"/>
      <c r="KGB3" s="195"/>
      <c r="KGC3" s="195"/>
      <c r="KGD3" s="195"/>
      <c r="KGE3" s="195"/>
      <c r="KGF3" s="195"/>
      <c r="KGG3" s="195"/>
      <c r="KGH3" s="195"/>
      <c r="KGI3" s="195"/>
      <c r="KGJ3" s="195"/>
      <c r="KGK3" s="195"/>
      <c r="KGL3" s="315"/>
      <c r="KGM3" s="195"/>
      <c r="KGN3" s="195"/>
      <c r="KGO3" s="195"/>
      <c r="KGP3" s="195"/>
      <c r="KGQ3" s="195"/>
      <c r="KGR3" s="195"/>
      <c r="KGS3" s="195"/>
      <c r="KGT3" s="195"/>
      <c r="KGU3" s="195"/>
      <c r="KGV3" s="195"/>
      <c r="KGW3" s="195"/>
      <c r="KGX3" s="195"/>
      <c r="KGY3" s="195"/>
      <c r="KGZ3" s="315"/>
      <c r="KHA3" s="195"/>
      <c r="KHB3" s="195"/>
      <c r="KHC3" s="195"/>
      <c r="KHD3" s="195"/>
      <c r="KHE3" s="195"/>
      <c r="KHF3" s="195"/>
      <c r="KHG3" s="195"/>
      <c r="KHH3" s="195"/>
      <c r="KHI3" s="195"/>
      <c r="KHJ3" s="195"/>
      <c r="KHK3" s="195"/>
      <c r="KHL3" s="195"/>
      <c r="KHM3" s="195"/>
      <c r="KHN3" s="315"/>
      <c r="KHO3" s="195"/>
      <c r="KHP3" s="195"/>
      <c r="KHQ3" s="195"/>
      <c r="KHR3" s="195"/>
      <c r="KHS3" s="195"/>
      <c r="KHT3" s="195"/>
      <c r="KHU3" s="195"/>
      <c r="KHV3" s="195"/>
      <c r="KHW3" s="195"/>
      <c r="KHX3" s="195"/>
      <c r="KHY3" s="195"/>
      <c r="KHZ3" s="195"/>
      <c r="KIA3" s="195"/>
      <c r="KIB3" s="315"/>
      <c r="KIC3" s="195"/>
      <c r="KID3" s="195"/>
      <c r="KIE3" s="195"/>
      <c r="KIF3" s="195"/>
      <c r="KIG3" s="195"/>
      <c r="KIH3" s="195"/>
      <c r="KII3" s="195"/>
      <c r="KIJ3" s="195"/>
      <c r="KIK3" s="195"/>
      <c r="KIL3" s="195"/>
      <c r="KIM3" s="195"/>
      <c r="KIN3" s="195"/>
      <c r="KIO3" s="195"/>
      <c r="KIP3" s="315"/>
      <c r="KIQ3" s="195"/>
      <c r="KIR3" s="195"/>
      <c r="KIS3" s="195"/>
      <c r="KIT3" s="195"/>
      <c r="KIU3" s="195"/>
      <c r="KIV3" s="195"/>
      <c r="KIW3" s="195"/>
      <c r="KIX3" s="195"/>
      <c r="KIY3" s="195"/>
      <c r="KIZ3" s="195"/>
      <c r="KJA3" s="195"/>
      <c r="KJB3" s="195"/>
      <c r="KJC3" s="195"/>
      <c r="KJD3" s="315"/>
      <c r="KJE3" s="195"/>
      <c r="KJF3" s="195"/>
      <c r="KJG3" s="195"/>
      <c r="KJH3" s="195"/>
      <c r="KJI3" s="195"/>
      <c r="KJJ3" s="195"/>
      <c r="KJK3" s="195"/>
      <c r="KJL3" s="195"/>
      <c r="KJM3" s="195"/>
      <c r="KJN3" s="195"/>
      <c r="KJO3" s="195"/>
      <c r="KJP3" s="195"/>
      <c r="KJQ3" s="195"/>
      <c r="KJR3" s="315"/>
      <c r="KJS3" s="195"/>
      <c r="KJT3" s="195"/>
      <c r="KJU3" s="195"/>
      <c r="KJV3" s="195"/>
      <c r="KJW3" s="195"/>
      <c r="KJX3" s="195"/>
      <c r="KJY3" s="195"/>
      <c r="KJZ3" s="195"/>
      <c r="KKA3" s="195"/>
      <c r="KKB3" s="195"/>
      <c r="KKC3" s="195"/>
      <c r="KKD3" s="195"/>
      <c r="KKE3" s="195"/>
      <c r="KKF3" s="315"/>
      <c r="KKG3" s="195"/>
      <c r="KKH3" s="195"/>
      <c r="KKI3" s="195"/>
      <c r="KKJ3" s="195"/>
      <c r="KKK3" s="195"/>
      <c r="KKL3" s="195"/>
      <c r="KKM3" s="195"/>
      <c r="KKN3" s="195"/>
      <c r="KKO3" s="195"/>
      <c r="KKP3" s="195"/>
      <c r="KKQ3" s="195"/>
      <c r="KKR3" s="195"/>
      <c r="KKS3" s="195"/>
      <c r="KKT3" s="315"/>
      <c r="KKU3" s="195"/>
      <c r="KKV3" s="195"/>
      <c r="KKW3" s="195"/>
      <c r="KKX3" s="195"/>
      <c r="KKY3" s="195"/>
      <c r="KKZ3" s="195"/>
      <c r="KLA3" s="195"/>
      <c r="KLB3" s="195"/>
      <c r="KLC3" s="195"/>
      <c r="KLD3" s="195"/>
      <c r="KLE3" s="195"/>
      <c r="KLF3" s="195"/>
      <c r="KLG3" s="195"/>
      <c r="KLH3" s="315"/>
      <c r="KLI3" s="195"/>
      <c r="KLJ3" s="195"/>
      <c r="KLK3" s="195"/>
      <c r="KLL3" s="195"/>
      <c r="KLM3" s="195"/>
      <c r="KLN3" s="195"/>
      <c r="KLO3" s="195"/>
      <c r="KLP3" s="195"/>
      <c r="KLQ3" s="195"/>
      <c r="KLR3" s="195"/>
      <c r="KLS3" s="195"/>
      <c r="KLT3" s="195"/>
      <c r="KLU3" s="195"/>
      <c r="KLV3" s="315"/>
      <c r="KLW3" s="195"/>
      <c r="KLX3" s="195"/>
      <c r="KLY3" s="195"/>
      <c r="KLZ3" s="195"/>
      <c r="KMA3" s="195"/>
      <c r="KMB3" s="195"/>
      <c r="KMC3" s="195"/>
      <c r="KMD3" s="195"/>
      <c r="KME3" s="195"/>
      <c r="KMF3" s="195"/>
      <c r="KMG3" s="195"/>
      <c r="KMH3" s="195"/>
      <c r="KMI3" s="195"/>
      <c r="KMJ3" s="315"/>
      <c r="KMK3" s="195"/>
      <c r="KML3" s="195"/>
      <c r="KMM3" s="195"/>
      <c r="KMN3" s="195"/>
      <c r="KMO3" s="195"/>
      <c r="KMP3" s="195"/>
      <c r="KMQ3" s="195"/>
      <c r="KMR3" s="195"/>
      <c r="KMS3" s="195"/>
      <c r="KMT3" s="195"/>
      <c r="KMU3" s="195"/>
      <c r="KMV3" s="195"/>
      <c r="KMW3" s="195"/>
      <c r="KMX3" s="315"/>
      <c r="KMY3" s="195"/>
      <c r="KMZ3" s="195"/>
      <c r="KNA3" s="195"/>
      <c r="KNB3" s="195"/>
      <c r="KNC3" s="195"/>
      <c r="KND3" s="195"/>
      <c r="KNE3" s="195"/>
      <c r="KNF3" s="195"/>
      <c r="KNG3" s="195"/>
      <c r="KNH3" s="195"/>
      <c r="KNI3" s="195"/>
      <c r="KNJ3" s="195"/>
      <c r="KNK3" s="195"/>
      <c r="KNL3" s="315"/>
      <c r="KNM3" s="195"/>
      <c r="KNN3" s="195"/>
      <c r="KNO3" s="195"/>
      <c r="KNP3" s="195"/>
      <c r="KNQ3" s="195"/>
      <c r="KNR3" s="195"/>
      <c r="KNS3" s="195"/>
      <c r="KNT3" s="195"/>
      <c r="KNU3" s="195"/>
      <c r="KNV3" s="195"/>
      <c r="KNW3" s="195"/>
      <c r="KNX3" s="195"/>
      <c r="KNY3" s="195"/>
      <c r="KNZ3" s="315"/>
      <c r="KOA3" s="195"/>
      <c r="KOB3" s="195"/>
      <c r="KOC3" s="195"/>
      <c r="KOD3" s="195"/>
      <c r="KOE3" s="195"/>
      <c r="KOF3" s="195"/>
      <c r="KOG3" s="195"/>
      <c r="KOH3" s="195"/>
      <c r="KOI3" s="195"/>
      <c r="KOJ3" s="195"/>
      <c r="KOK3" s="195"/>
      <c r="KOL3" s="195"/>
      <c r="KOM3" s="195"/>
      <c r="KON3" s="315"/>
      <c r="KOO3" s="195"/>
      <c r="KOP3" s="195"/>
      <c r="KOQ3" s="195"/>
      <c r="KOR3" s="195"/>
      <c r="KOS3" s="195"/>
      <c r="KOT3" s="195"/>
      <c r="KOU3" s="195"/>
      <c r="KOV3" s="195"/>
      <c r="KOW3" s="195"/>
      <c r="KOX3" s="195"/>
      <c r="KOY3" s="195"/>
      <c r="KOZ3" s="195"/>
      <c r="KPA3" s="195"/>
      <c r="KPB3" s="315"/>
      <c r="KPC3" s="195"/>
      <c r="KPD3" s="195"/>
      <c r="KPE3" s="195"/>
      <c r="KPF3" s="195"/>
      <c r="KPG3" s="195"/>
      <c r="KPH3" s="195"/>
      <c r="KPI3" s="195"/>
      <c r="KPJ3" s="195"/>
      <c r="KPK3" s="195"/>
      <c r="KPL3" s="195"/>
      <c r="KPM3" s="195"/>
      <c r="KPN3" s="195"/>
      <c r="KPO3" s="195"/>
      <c r="KPP3" s="315"/>
      <c r="KPQ3" s="195"/>
      <c r="KPR3" s="195"/>
      <c r="KPS3" s="195"/>
      <c r="KPT3" s="195"/>
      <c r="KPU3" s="195"/>
      <c r="KPV3" s="195"/>
      <c r="KPW3" s="195"/>
      <c r="KPX3" s="195"/>
      <c r="KPY3" s="195"/>
      <c r="KPZ3" s="195"/>
      <c r="KQA3" s="195"/>
      <c r="KQB3" s="195"/>
      <c r="KQC3" s="195"/>
      <c r="KQD3" s="315"/>
      <c r="KQE3" s="195"/>
      <c r="KQF3" s="195"/>
      <c r="KQG3" s="195"/>
      <c r="KQH3" s="195"/>
      <c r="KQI3" s="195"/>
      <c r="KQJ3" s="195"/>
      <c r="KQK3" s="195"/>
      <c r="KQL3" s="195"/>
      <c r="KQM3" s="195"/>
      <c r="KQN3" s="195"/>
      <c r="KQO3" s="195"/>
      <c r="KQP3" s="195"/>
      <c r="KQQ3" s="195"/>
      <c r="KQR3" s="315"/>
      <c r="KQS3" s="195"/>
      <c r="KQT3" s="195"/>
      <c r="KQU3" s="195"/>
      <c r="KQV3" s="195"/>
      <c r="KQW3" s="195"/>
      <c r="KQX3" s="195"/>
      <c r="KQY3" s="195"/>
      <c r="KQZ3" s="195"/>
      <c r="KRA3" s="195"/>
      <c r="KRB3" s="195"/>
      <c r="KRC3" s="195"/>
      <c r="KRD3" s="195"/>
      <c r="KRE3" s="195"/>
      <c r="KRF3" s="315"/>
      <c r="KRG3" s="195"/>
      <c r="KRH3" s="195"/>
      <c r="KRI3" s="195"/>
      <c r="KRJ3" s="195"/>
      <c r="KRK3" s="195"/>
      <c r="KRL3" s="195"/>
      <c r="KRM3" s="195"/>
      <c r="KRN3" s="195"/>
      <c r="KRO3" s="195"/>
      <c r="KRP3" s="195"/>
      <c r="KRQ3" s="195"/>
      <c r="KRR3" s="195"/>
      <c r="KRS3" s="195"/>
      <c r="KRT3" s="315"/>
      <c r="KRU3" s="195"/>
      <c r="KRV3" s="195"/>
      <c r="KRW3" s="195"/>
      <c r="KRX3" s="195"/>
      <c r="KRY3" s="195"/>
      <c r="KRZ3" s="195"/>
      <c r="KSA3" s="195"/>
      <c r="KSB3" s="195"/>
      <c r="KSC3" s="195"/>
      <c r="KSD3" s="195"/>
      <c r="KSE3" s="195"/>
      <c r="KSF3" s="195"/>
      <c r="KSG3" s="195"/>
      <c r="KSH3" s="315"/>
      <c r="KSI3" s="195"/>
      <c r="KSJ3" s="195"/>
      <c r="KSK3" s="195"/>
      <c r="KSL3" s="195"/>
      <c r="KSM3" s="195"/>
      <c r="KSN3" s="195"/>
      <c r="KSO3" s="195"/>
      <c r="KSP3" s="195"/>
      <c r="KSQ3" s="195"/>
      <c r="KSR3" s="195"/>
      <c r="KSS3" s="195"/>
      <c r="KST3" s="195"/>
      <c r="KSU3" s="195"/>
      <c r="KSV3" s="315"/>
      <c r="KSW3" s="195"/>
      <c r="KSX3" s="195"/>
      <c r="KSY3" s="195"/>
      <c r="KSZ3" s="195"/>
      <c r="KTA3" s="195"/>
      <c r="KTB3" s="195"/>
      <c r="KTC3" s="195"/>
      <c r="KTD3" s="195"/>
      <c r="KTE3" s="195"/>
      <c r="KTF3" s="195"/>
      <c r="KTG3" s="195"/>
      <c r="KTH3" s="195"/>
      <c r="KTI3" s="195"/>
      <c r="KTJ3" s="315"/>
      <c r="KTK3" s="195"/>
      <c r="KTL3" s="195"/>
      <c r="KTM3" s="195"/>
      <c r="KTN3" s="195"/>
      <c r="KTO3" s="195"/>
      <c r="KTP3" s="195"/>
      <c r="KTQ3" s="195"/>
      <c r="KTR3" s="195"/>
      <c r="KTS3" s="195"/>
      <c r="KTT3" s="195"/>
      <c r="KTU3" s="195"/>
      <c r="KTV3" s="195"/>
      <c r="KTW3" s="195"/>
      <c r="KTX3" s="315"/>
      <c r="KTY3" s="195"/>
      <c r="KTZ3" s="195"/>
      <c r="KUA3" s="195"/>
      <c r="KUB3" s="195"/>
      <c r="KUC3" s="195"/>
      <c r="KUD3" s="195"/>
      <c r="KUE3" s="195"/>
      <c r="KUF3" s="195"/>
      <c r="KUG3" s="195"/>
      <c r="KUH3" s="195"/>
      <c r="KUI3" s="195"/>
      <c r="KUJ3" s="195"/>
      <c r="KUK3" s="195"/>
      <c r="KUL3" s="315"/>
      <c r="KUM3" s="195"/>
      <c r="KUN3" s="195"/>
      <c r="KUO3" s="195"/>
      <c r="KUP3" s="195"/>
      <c r="KUQ3" s="195"/>
      <c r="KUR3" s="195"/>
      <c r="KUS3" s="195"/>
      <c r="KUT3" s="195"/>
      <c r="KUU3" s="195"/>
      <c r="KUV3" s="195"/>
      <c r="KUW3" s="195"/>
      <c r="KUX3" s="195"/>
      <c r="KUY3" s="195"/>
      <c r="KUZ3" s="315"/>
      <c r="KVA3" s="195"/>
      <c r="KVB3" s="195"/>
      <c r="KVC3" s="195"/>
      <c r="KVD3" s="195"/>
      <c r="KVE3" s="195"/>
      <c r="KVF3" s="195"/>
      <c r="KVG3" s="195"/>
      <c r="KVH3" s="195"/>
      <c r="KVI3" s="195"/>
      <c r="KVJ3" s="195"/>
      <c r="KVK3" s="195"/>
      <c r="KVL3" s="195"/>
      <c r="KVM3" s="195"/>
      <c r="KVN3" s="315"/>
      <c r="KVO3" s="195"/>
      <c r="KVP3" s="195"/>
      <c r="KVQ3" s="195"/>
      <c r="KVR3" s="195"/>
      <c r="KVS3" s="195"/>
      <c r="KVT3" s="195"/>
      <c r="KVU3" s="195"/>
      <c r="KVV3" s="195"/>
      <c r="KVW3" s="195"/>
      <c r="KVX3" s="195"/>
      <c r="KVY3" s="195"/>
      <c r="KVZ3" s="195"/>
      <c r="KWA3" s="195"/>
      <c r="KWB3" s="315"/>
      <c r="KWC3" s="195"/>
      <c r="KWD3" s="195"/>
      <c r="KWE3" s="195"/>
      <c r="KWF3" s="195"/>
      <c r="KWG3" s="195"/>
      <c r="KWH3" s="195"/>
      <c r="KWI3" s="195"/>
      <c r="KWJ3" s="195"/>
      <c r="KWK3" s="195"/>
      <c r="KWL3" s="195"/>
      <c r="KWM3" s="195"/>
      <c r="KWN3" s="195"/>
      <c r="KWO3" s="195"/>
      <c r="KWP3" s="315"/>
      <c r="KWQ3" s="195"/>
      <c r="KWR3" s="195"/>
      <c r="KWS3" s="195"/>
      <c r="KWT3" s="195"/>
      <c r="KWU3" s="195"/>
      <c r="KWV3" s="195"/>
      <c r="KWW3" s="195"/>
      <c r="KWX3" s="195"/>
      <c r="KWY3" s="195"/>
      <c r="KWZ3" s="195"/>
      <c r="KXA3" s="195"/>
      <c r="KXB3" s="195"/>
      <c r="KXC3" s="195"/>
      <c r="KXD3" s="315"/>
      <c r="KXE3" s="195"/>
      <c r="KXF3" s="195"/>
      <c r="KXG3" s="195"/>
      <c r="KXH3" s="195"/>
      <c r="KXI3" s="195"/>
      <c r="KXJ3" s="195"/>
      <c r="KXK3" s="195"/>
      <c r="KXL3" s="195"/>
      <c r="KXM3" s="195"/>
      <c r="KXN3" s="195"/>
      <c r="KXO3" s="195"/>
      <c r="KXP3" s="195"/>
      <c r="KXQ3" s="195"/>
      <c r="KXR3" s="315"/>
      <c r="KXS3" s="195"/>
      <c r="KXT3" s="195"/>
      <c r="KXU3" s="195"/>
      <c r="KXV3" s="195"/>
      <c r="KXW3" s="195"/>
      <c r="KXX3" s="195"/>
      <c r="KXY3" s="195"/>
      <c r="KXZ3" s="195"/>
      <c r="KYA3" s="195"/>
      <c r="KYB3" s="195"/>
      <c r="KYC3" s="195"/>
      <c r="KYD3" s="195"/>
      <c r="KYE3" s="195"/>
      <c r="KYF3" s="315"/>
      <c r="KYG3" s="195"/>
      <c r="KYH3" s="195"/>
      <c r="KYI3" s="195"/>
      <c r="KYJ3" s="195"/>
      <c r="KYK3" s="195"/>
      <c r="KYL3" s="195"/>
      <c r="KYM3" s="195"/>
      <c r="KYN3" s="195"/>
      <c r="KYO3" s="195"/>
      <c r="KYP3" s="195"/>
      <c r="KYQ3" s="195"/>
      <c r="KYR3" s="195"/>
      <c r="KYS3" s="195"/>
      <c r="KYT3" s="315"/>
      <c r="KYU3" s="195"/>
      <c r="KYV3" s="195"/>
      <c r="KYW3" s="195"/>
      <c r="KYX3" s="195"/>
      <c r="KYY3" s="195"/>
      <c r="KYZ3" s="195"/>
      <c r="KZA3" s="195"/>
      <c r="KZB3" s="195"/>
      <c r="KZC3" s="195"/>
      <c r="KZD3" s="195"/>
      <c r="KZE3" s="195"/>
      <c r="KZF3" s="195"/>
      <c r="KZG3" s="195"/>
      <c r="KZH3" s="315"/>
      <c r="KZI3" s="195"/>
      <c r="KZJ3" s="195"/>
      <c r="KZK3" s="195"/>
      <c r="KZL3" s="195"/>
      <c r="KZM3" s="195"/>
      <c r="KZN3" s="195"/>
      <c r="KZO3" s="195"/>
      <c r="KZP3" s="195"/>
      <c r="KZQ3" s="195"/>
      <c r="KZR3" s="195"/>
      <c r="KZS3" s="195"/>
      <c r="KZT3" s="195"/>
      <c r="KZU3" s="195"/>
      <c r="KZV3" s="315"/>
      <c r="KZW3" s="195"/>
      <c r="KZX3" s="195"/>
      <c r="KZY3" s="195"/>
      <c r="KZZ3" s="195"/>
      <c r="LAA3" s="195"/>
      <c r="LAB3" s="195"/>
      <c r="LAC3" s="195"/>
      <c r="LAD3" s="195"/>
      <c r="LAE3" s="195"/>
      <c r="LAF3" s="195"/>
      <c r="LAG3" s="195"/>
      <c r="LAH3" s="195"/>
      <c r="LAI3" s="195"/>
      <c r="LAJ3" s="315"/>
      <c r="LAK3" s="195"/>
      <c r="LAL3" s="195"/>
      <c r="LAM3" s="195"/>
      <c r="LAN3" s="195"/>
      <c r="LAO3" s="195"/>
      <c r="LAP3" s="195"/>
      <c r="LAQ3" s="195"/>
      <c r="LAR3" s="195"/>
      <c r="LAS3" s="195"/>
      <c r="LAT3" s="195"/>
      <c r="LAU3" s="195"/>
      <c r="LAV3" s="195"/>
      <c r="LAW3" s="195"/>
      <c r="LAX3" s="315"/>
      <c r="LAY3" s="195"/>
      <c r="LAZ3" s="195"/>
      <c r="LBA3" s="195"/>
      <c r="LBB3" s="195"/>
      <c r="LBC3" s="195"/>
      <c r="LBD3" s="195"/>
      <c r="LBE3" s="195"/>
      <c r="LBF3" s="195"/>
      <c r="LBG3" s="195"/>
      <c r="LBH3" s="195"/>
      <c r="LBI3" s="195"/>
      <c r="LBJ3" s="195"/>
      <c r="LBK3" s="195"/>
      <c r="LBL3" s="315"/>
      <c r="LBM3" s="195"/>
      <c r="LBN3" s="195"/>
      <c r="LBO3" s="195"/>
      <c r="LBP3" s="195"/>
      <c r="LBQ3" s="195"/>
      <c r="LBR3" s="195"/>
      <c r="LBS3" s="195"/>
      <c r="LBT3" s="195"/>
      <c r="LBU3" s="195"/>
      <c r="LBV3" s="195"/>
      <c r="LBW3" s="195"/>
      <c r="LBX3" s="195"/>
      <c r="LBY3" s="195"/>
      <c r="LBZ3" s="315"/>
      <c r="LCA3" s="195"/>
      <c r="LCB3" s="195"/>
      <c r="LCC3" s="195"/>
      <c r="LCD3" s="195"/>
      <c r="LCE3" s="195"/>
      <c r="LCF3" s="195"/>
      <c r="LCG3" s="195"/>
      <c r="LCH3" s="195"/>
      <c r="LCI3" s="195"/>
      <c r="LCJ3" s="195"/>
      <c r="LCK3" s="195"/>
      <c r="LCL3" s="195"/>
      <c r="LCM3" s="195"/>
      <c r="LCN3" s="315"/>
      <c r="LCO3" s="195"/>
      <c r="LCP3" s="195"/>
      <c r="LCQ3" s="195"/>
      <c r="LCR3" s="195"/>
      <c r="LCS3" s="195"/>
      <c r="LCT3" s="195"/>
      <c r="LCU3" s="195"/>
      <c r="LCV3" s="195"/>
      <c r="LCW3" s="195"/>
      <c r="LCX3" s="195"/>
      <c r="LCY3" s="195"/>
      <c r="LCZ3" s="195"/>
      <c r="LDA3" s="195"/>
      <c r="LDB3" s="315"/>
      <c r="LDC3" s="195"/>
      <c r="LDD3" s="195"/>
      <c r="LDE3" s="195"/>
      <c r="LDF3" s="195"/>
      <c r="LDG3" s="195"/>
      <c r="LDH3" s="195"/>
      <c r="LDI3" s="195"/>
      <c r="LDJ3" s="195"/>
      <c r="LDK3" s="195"/>
      <c r="LDL3" s="195"/>
      <c r="LDM3" s="195"/>
      <c r="LDN3" s="195"/>
      <c r="LDO3" s="195"/>
      <c r="LDP3" s="315"/>
      <c r="LDQ3" s="195"/>
      <c r="LDR3" s="195"/>
      <c r="LDS3" s="195"/>
      <c r="LDT3" s="195"/>
      <c r="LDU3" s="195"/>
      <c r="LDV3" s="195"/>
      <c r="LDW3" s="195"/>
      <c r="LDX3" s="195"/>
      <c r="LDY3" s="195"/>
      <c r="LDZ3" s="195"/>
      <c r="LEA3" s="195"/>
      <c r="LEB3" s="195"/>
      <c r="LEC3" s="195"/>
      <c r="LED3" s="315"/>
      <c r="LEE3" s="195"/>
      <c r="LEF3" s="195"/>
      <c r="LEG3" s="195"/>
      <c r="LEH3" s="195"/>
      <c r="LEI3" s="195"/>
      <c r="LEJ3" s="195"/>
      <c r="LEK3" s="195"/>
      <c r="LEL3" s="195"/>
      <c r="LEM3" s="195"/>
      <c r="LEN3" s="195"/>
      <c r="LEO3" s="195"/>
      <c r="LEP3" s="195"/>
      <c r="LEQ3" s="195"/>
      <c r="LER3" s="315"/>
      <c r="LES3" s="195"/>
      <c r="LET3" s="195"/>
      <c r="LEU3" s="195"/>
      <c r="LEV3" s="195"/>
      <c r="LEW3" s="195"/>
      <c r="LEX3" s="195"/>
      <c r="LEY3" s="195"/>
      <c r="LEZ3" s="195"/>
      <c r="LFA3" s="195"/>
      <c r="LFB3" s="195"/>
      <c r="LFC3" s="195"/>
      <c r="LFD3" s="195"/>
      <c r="LFE3" s="195"/>
      <c r="LFF3" s="315"/>
      <c r="LFG3" s="195"/>
      <c r="LFH3" s="195"/>
      <c r="LFI3" s="195"/>
      <c r="LFJ3" s="195"/>
      <c r="LFK3" s="195"/>
      <c r="LFL3" s="195"/>
      <c r="LFM3" s="195"/>
      <c r="LFN3" s="195"/>
      <c r="LFO3" s="195"/>
      <c r="LFP3" s="195"/>
      <c r="LFQ3" s="195"/>
      <c r="LFR3" s="195"/>
      <c r="LFS3" s="195"/>
      <c r="LFT3" s="315"/>
      <c r="LFU3" s="195"/>
      <c r="LFV3" s="195"/>
      <c r="LFW3" s="195"/>
      <c r="LFX3" s="195"/>
      <c r="LFY3" s="195"/>
      <c r="LFZ3" s="195"/>
      <c r="LGA3" s="195"/>
      <c r="LGB3" s="195"/>
      <c r="LGC3" s="195"/>
      <c r="LGD3" s="195"/>
      <c r="LGE3" s="195"/>
      <c r="LGF3" s="195"/>
      <c r="LGG3" s="195"/>
      <c r="LGH3" s="315"/>
      <c r="LGI3" s="195"/>
      <c r="LGJ3" s="195"/>
      <c r="LGK3" s="195"/>
      <c r="LGL3" s="195"/>
      <c r="LGM3" s="195"/>
      <c r="LGN3" s="195"/>
      <c r="LGO3" s="195"/>
      <c r="LGP3" s="195"/>
      <c r="LGQ3" s="195"/>
      <c r="LGR3" s="195"/>
      <c r="LGS3" s="195"/>
      <c r="LGT3" s="195"/>
      <c r="LGU3" s="195"/>
      <c r="LGV3" s="315"/>
      <c r="LGW3" s="195"/>
      <c r="LGX3" s="195"/>
      <c r="LGY3" s="195"/>
      <c r="LGZ3" s="195"/>
      <c r="LHA3" s="195"/>
      <c r="LHB3" s="195"/>
      <c r="LHC3" s="195"/>
      <c r="LHD3" s="195"/>
      <c r="LHE3" s="195"/>
      <c r="LHF3" s="195"/>
      <c r="LHG3" s="195"/>
      <c r="LHH3" s="195"/>
      <c r="LHI3" s="195"/>
      <c r="LHJ3" s="315"/>
      <c r="LHK3" s="195"/>
      <c r="LHL3" s="195"/>
      <c r="LHM3" s="195"/>
      <c r="LHN3" s="195"/>
      <c r="LHO3" s="195"/>
      <c r="LHP3" s="195"/>
      <c r="LHQ3" s="195"/>
      <c r="LHR3" s="195"/>
      <c r="LHS3" s="195"/>
      <c r="LHT3" s="195"/>
      <c r="LHU3" s="195"/>
      <c r="LHV3" s="195"/>
      <c r="LHW3" s="195"/>
      <c r="LHX3" s="315"/>
      <c r="LHY3" s="195"/>
      <c r="LHZ3" s="195"/>
      <c r="LIA3" s="195"/>
      <c r="LIB3" s="195"/>
      <c r="LIC3" s="195"/>
      <c r="LID3" s="195"/>
      <c r="LIE3" s="195"/>
      <c r="LIF3" s="195"/>
      <c r="LIG3" s="195"/>
      <c r="LIH3" s="195"/>
      <c r="LII3" s="195"/>
      <c r="LIJ3" s="195"/>
      <c r="LIK3" s="195"/>
      <c r="LIL3" s="315"/>
      <c r="LIM3" s="195"/>
      <c r="LIN3" s="195"/>
      <c r="LIO3" s="195"/>
      <c r="LIP3" s="195"/>
      <c r="LIQ3" s="195"/>
      <c r="LIR3" s="195"/>
      <c r="LIS3" s="195"/>
      <c r="LIT3" s="195"/>
      <c r="LIU3" s="195"/>
      <c r="LIV3" s="195"/>
      <c r="LIW3" s="195"/>
      <c r="LIX3" s="195"/>
      <c r="LIY3" s="195"/>
      <c r="LIZ3" s="315"/>
      <c r="LJA3" s="195"/>
      <c r="LJB3" s="195"/>
      <c r="LJC3" s="195"/>
      <c r="LJD3" s="195"/>
      <c r="LJE3" s="195"/>
      <c r="LJF3" s="195"/>
      <c r="LJG3" s="195"/>
      <c r="LJH3" s="195"/>
      <c r="LJI3" s="195"/>
      <c r="LJJ3" s="195"/>
      <c r="LJK3" s="195"/>
      <c r="LJL3" s="195"/>
      <c r="LJM3" s="195"/>
      <c r="LJN3" s="315"/>
      <c r="LJO3" s="195"/>
      <c r="LJP3" s="195"/>
      <c r="LJQ3" s="195"/>
      <c r="LJR3" s="195"/>
      <c r="LJS3" s="195"/>
      <c r="LJT3" s="195"/>
      <c r="LJU3" s="195"/>
      <c r="LJV3" s="195"/>
      <c r="LJW3" s="195"/>
      <c r="LJX3" s="195"/>
      <c r="LJY3" s="195"/>
      <c r="LJZ3" s="195"/>
      <c r="LKA3" s="195"/>
      <c r="LKB3" s="315"/>
      <c r="LKC3" s="195"/>
      <c r="LKD3" s="195"/>
      <c r="LKE3" s="195"/>
      <c r="LKF3" s="195"/>
      <c r="LKG3" s="195"/>
      <c r="LKH3" s="195"/>
      <c r="LKI3" s="195"/>
      <c r="LKJ3" s="195"/>
      <c r="LKK3" s="195"/>
      <c r="LKL3" s="195"/>
      <c r="LKM3" s="195"/>
      <c r="LKN3" s="195"/>
      <c r="LKO3" s="195"/>
      <c r="LKP3" s="315"/>
      <c r="LKQ3" s="195"/>
      <c r="LKR3" s="195"/>
      <c r="LKS3" s="195"/>
      <c r="LKT3" s="195"/>
      <c r="LKU3" s="195"/>
      <c r="LKV3" s="195"/>
      <c r="LKW3" s="195"/>
      <c r="LKX3" s="195"/>
      <c r="LKY3" s="195"/>
      <c r="LKZ3" s="195"/>
      <c r="LLA3" s="195"/>
      <c r="LLB3" s="195"/>
      <c r="LLC3" s="195"/>
      <c r="LLD3" s="315"/>
      <c r="LLE3" s="195"/>
      <c r="LLF3" s="195"/>
      <c r="LLG3" s="195"/>
      <c r="LLH3" s="195"/>
      <c r="LLI3" s="195"/>
      <c r="LLJ3" s="195"/>
      <c r="LLK3" s="195"/>
      <c r="LLL3" s="195"/>
      <c r="LLM3" s="195"/>
      <c r="LLN3" s="195"/>
      <c r="LLO3" s="195"/>
      <c r="LLP3" s="195"/>
      <c r="LLQ3" s="195"/>
      <c r="LLR3" s="315"/>
      <c r="LLS3" s="195"/>
      <c r="LLT3" s="195"/>
      <c r="LLU3" s="195"/>
      <c r="LLV3" s="195"/>
      <c r="LLW3" s="195"/>
      <c r="LLX3" s="195"/>
      <c r="LLY3" s="195"/>
      <c r="LLZ3" s="195"/>
      <c r="LMA3" s="195"/>
      <c r="LMB3" s="195"/>
      <c r="LMC3" s="195"/>
      <c r="LMD3" s="195"/>
      <c r="LME3" s="195"/>
      <c r="LMF3" s="315"/>
      <c r="LMG3" s="195"/>
      <c r="LMH3" s="195"/>
      <c r="LMI3" s="195"/>
      <c r="LMJ3" s="195"/>
      <c r="LMK3" s="195"/>
      <c r="LML3" s="195"/>
      <c r="LMM3" s="195"/>
      <c r="LMN3" s="195"/>
      <c r="LMO3" s="195"/>
      <c r="LMP3" s="195"/>
      <c r="LMQ3" s="195"/>
      <c r="LMR3" s="195"/>
      <c r="LMS3" s="195"/>
      <c r="LMT3" s="315"/>
      <c r="LMU3" s="195"/>
      <c r="LMV3" s="195"/>
      <c r="LMW3" s="195"/>
      <c r="LMX3" s="195"/>
      <c r="LMY3" s="195"/>
      <c r="LMZ3" s="195"/>
      <c r="LNA3" s="195"/>
      <c r="LNB3" s="195"/>
      <c r="LNC3" s="195"/>
      <c r="LND3" s="195"/>
      <c r="LNE3" s="195"/>
      <c r="LNF3" s="195"/>
      <c r="LNG3" s="195"/>
      <c r="LNH3" s="315"/>
      <c r="LNI3" s="195"/>
      <c r="LNJ3" s="195"/>
      <c r="LNK3" s="195"/>
      <c r="LNL3" s="195"/>
      <c r="LNM3" s="195"/>
      <c r="LNN3" s="195"/>
      <c r="LNO3" s="195"/>
      <c r="LNP3" s="195"/>
      <c r="LNQ3" s="195"/>
      <c r="LNR3" s="195"/>
      <c r="LNS3" s="195"/>
      <c r="LNT3" s="195"/>
      <c r="LNU3" s="195"/>
      <c r="LNV3" s="315"/>
      <c r="LNW3" s="195"/>
      <c r="LNX3" s="195"/>
      <c r="LNY3" s="195"/>
      <c r="LNZ3" s="195"/>
      <c r="LOA3" s="195"/>
      <c r="LOB3" s="195"/>
      <c r="LOC3" s="195"/>
      <c r="LOD3" s="195"/>
      <c r="LOE3" s="195"/>
      <c r="LOF3" s="195"/>
      <c r="LOG3" s="195"/>
      <c r="LOH3" s="195"/>
      <c r="LOI3" s="195"/>
      <c r="LOJ3" s="315"/>
      <c r="LOK3" s="195"/>
      <c r="LOL3" s="195"/>
      <c r="LOM3" s="195"/>
      <c r="LON3" s="195"/>
      <c r="LOO3" s="195"/>
      <c r="LOP3" s="195"/>
      <c r="LOQ3" s="195"/>
      <c r="LOR3" s="195"/>
      <c r="LOS3" s="195"/>
      <c r="LOT3" s="195"/>
      <c r="LOU3" s="195"/>
      <c r="LOV3" s="195"/>
      <c r="LOW3" s="195"/>
      <c r="LOX3" s="315"/>
      <c r="LOY3" s="195"/>
      <c r="LOZ3" s="195"/>
      <c r="LPA3" s="195"/>
      <c r="LPB3" s="195"/>
      <c r="LPC3" s="195"/>
      <c r="LPD3" s="195"/>
      <c r="LPE3" s="195"/>
      <c r="LPF3" s="195"/>
      <c r="LPG3" s="195"/>
      <c r="LPH3" s="195"/>
      <c r="LPI3" s="195"/>
      <c r="LPJ3" s="195"/>
      <c r="LPK3" s="195"/>
      <c r="LPL3" s="315"/>
      <c r="LPM3" s="195"/>
      <c r="LPN3" s="195"/>
      <c r="LPO3" s="195"/>
      <c r="LPP3" s="195"/>
      <c r="LPQ3" s="195"/>
      <c r="LPR3" s="195"/>
      <c r="LPS3" s="195"/>
      <c r="LPT3" s="195"/>
      <c r="LPU3" s="195"/>
      <c r="LPV3" s="195"/>
      <c r="LPW3" s="195"/>
      <c r="LPX3" s="195"/>
      <c r="LPY3" s="195"/>
      <c r="LPZ3" s="315"/>
      <c r="LQA3" s="195"/>
      <c r="LQB3" s="195"/>
      <c r="LQC3" s="195"/>
      <c r="LQD3" s="195"/>
      <c r="LQE3" s="195"/>
      <c r="LQF3" s="195"/>
      <c r="LQG3" s="195"/>
      <c r="LQH3" s="195"/>
      <c r="LQI3" s="195"/>
      <c r="LQJ3" s="195"/>
      <c r="LQK3" s="195"/>
      <c r="LQL3" s="195"/>
      <c r="LQM3" s="195"/>
      <c r="LQN3" s="315"/>
      <c r="LQO3" s="195"/>
      <c r="LQP3" s="195"/>
      <c r="LQQ3" s="195"/>
      <c r="LQR3" s="195"/>
      <c r="LQS3" s="195"/>
      <c r="LQT3" s="195"/>
      <c r="LQU3" s="195"/>
      <c r="LQV3" s="195"/>
      <c r="LQW3" s="195"/>
      <c r="LQX3" s="195"/>
      <c r="LQY3" s="195"/>
      <c r="LQZ3" s="195"/>
      <c r="LRA3" s="195"/>
      <c r="LRB3" s="315"/>
      <c r="LRC3" s="195"/>
      <c r="LRD3" s="195"/>
      <c r="LRE3" s="195"/>
      <c r="LRF3" s="195"/>
      <c r="LRG3" s="195"/>
      <c r="LRH3" s="195"/>
      <c r="LRI3" s="195"/>
      <c r="LRJ3" s="195"/>
      <c r="LRK3" s="195"/>
      <c r="LRL3" s="195"/>
      <c r="LRM3" s="195"/>
      <c r="LRN3" s="195"/>
      <c r="LRO3" s="195"/>
      <c r="LRP3" s="315"/>
      <c r="LRQ3" s="195"/>
      <c r="LRR3" s="195"/>
      <c r="LRS3" s="195"/>
      <c r="LRT3" s="195"/>
      <c r="LRU3" s="195"/>
      <c r="LRV3" s="195"/>
      <c r="LRW3" s="195"/>
      <c r="LRX3" s="195"/>
      <c r="LRY3" s="195"/>
      <c r="LRZ3" s="195"/>
      <c r="LSA3" s="195"/>
      <c r="LSB3" s="195"/>
      <c r="LSC3" s="195"/>
      <c r="LSD3" s="315"/>
      <c r="LSE3" s="195"/>
      <c r="LSF3" s="195"/>
      <c r="LSG3" s="195"/>
      <c r="LSH3" s="195"/>
      <c r="LSI3" s="195"/>
      <c r="LSJ3" s="195"/>
      <c r="LSK3" s="195"/>
      <c r="LSL3" s="195"/>
      <c r="LSM3" s="195"/>
      <c r="LSN3" s="195"/>
      <c r="LSO3" s="195"/>
      <c r="LSP3" s="195"/>
      <c r="LSQ3" s="195"/>
      <c r="LSR3" s="315"/>
      <c r="LSS3" s="195"/>
      <c r="LST3" s="195"/>
      <c r="LSU3" s="195"/>
      <c r="LSV3" s="195"/>
      <c r="LSW3" s="195"/>
      <c r="LSX3" s="195"/>
      <c r="LSY3" s="195"/>
      <c r="LSZ3" s="195"/>
      <c r="LTA3" s="195"/>
      <c r="LTB3" s="195"/>
      <c r="LTC3" s="195"/>
      <c r="LTD3" s="195"/>
      <c r="LTE3" s="195"/>
      <c r="LTF3" s="315"/>
      <c r="LTG3" s="195"/>
      <c r="LTH3" s="195"/>
      <c r="LTI3" s="195"/>
      <c r="LTJ3" s="195"/>
      <c r="LTK3" s="195"/>
      <c r="LTL3" s="195"/>
      <c r="LTM3" s="195"/>
      <c r="LTN3" s="195"/>
      <c r="LTO3" s="195"/>
      <c r="LTP3" s="195"/>
      <c r="LTQ3" s="195"/>
      <c r="LTR3" s="195"/>
      <c r="LTS3" s="195"/>
      <c r="LTT3" s="315"/>
      <c r="LTU3" s="195"/>
      <c r="LTV3" s="195"/>
      <c r="LTW3" s="195"/>
      <c r="LTX3" s="195"/>
      <c r="LTY3" s="195"/>
      <c r="LTZ3" s="195"/>
      <c r="LUA3" s="195"/>
      <c r="LUB3" s="195"/>
      <c r="LUC3" s="195"/>
      <c r="LUD3" s="195"/>
      <c r="LUE3" s="195"/>
      <c r="LUF3" s="195"/>
      <c r="LUG3" s="195"/>
      <c r="LUH3" s="315"/>
      <c r="LUI3" s="195"/>
      <c r="LUJ3" s="195"/>
      <c r="LUK3" s="195"/>
      <c r="LUL3" s="195"/>
      <c r="LUM3" s="195"/>
      <c r="LUN3" s="195"/>
      <c r="LUO3" s="195"/>
      <c r="LUP3" s="195"/>
      <c r="LUQ3" s="195"/>
      <c r="LUR3" s="195"/>
      <c r="LUS3" s="195"/>
      <c r="LUT3" s="195"/>
      <c r="LUU3" s="195"/>
      <c r="LUV3" s="315"/>
      <c r="LUW3" s="195"/>
      <c r="LUX3" s="195"/>
      <c r="LUY3" s="195"/>
      <c r="LUZ3" s="195"/>
      <c r="LVA3" s="195"/>
      <c r="LVB3" s="195"/>
      <c r="LVC3" s="195"/>
      <c r="LVD3" s="195"/>
      <c r="LVE3" s="195"/>
      <c r="LVF3" s="195"/>
      <c r="LVG3" s="195"/>
      <c r="LVH3" s="195"/>
      <c r="LVI3" s="195"/>
      <c r="LVJ3" s="315"/>
      <c r="LVK3" s="195"/>
      <c r="LVL3" s="195"/>
      <c r="LVM3" s="195"/>
      <c r="LVN3" s="195"/>
      <c r="LVO3" s="195"/>
      <c r="LVP3" s="195"/>
      <c r="LVQ3" s="195"/>
      <c r="LVR3" s="195"/>
      <c r="LVS3" s="195"/>
      <c r="LVT3" s="195"/>
      <c r="LVU3" s="195"/>
      <c r="LVV3" s="195"/>
      <c r="LVW3" s="195"/>
      <c r="LVX3" s="315"/>
      <c r="LVY3" s="195"/>
      <c r="LVZ3" s="195"/>
      <c r="LWA3" s="195"/>
      <c r="LWB3" s="195"/>
      <c r="LWC3" s="195"/>
      <c r="LWD3" s="195"/>
      <c r="LWE3" s="195"/>
      <c r="LWF3" s="195"/>
      <c r="LWG3" s="195"/>
      <c r="LWH3" s="195"/>
      <c r="LWI3" s="195"/>
      <c r="LWJ3" s="195"/>
      <c r="LWK3" s="195"/>
      <c r="LWL3" s="315"/>
      <c r="LWM3" s="195"/>
      <c r="LWN3" s="195"/>
      <c r="LWO3" s="195"/>
      <c r="LWP3" s="195"/>
      <c r="LWQ3" s="195"/>
      <c r="LWR3" s="195"/>
      <c r="LWS3" s="195"/>
      <c r="LWT3" s="195"/>
      <c r="LWU3" s="195"/>
      <c r="LWV3" s="195"/>
      <c r="LWW3" s="195"/>
      <c r="LWX3" s="195"/>
      <c r="LWY3" s="195"/>
      <c r="LWZ3" s="315"/>
      <c r="LXA3" s="195"/>
      <c r="LXB3" s="195"/>
      <c r="LXC3" s="195"/>
      <c r="LXD3" s="195"/>
      <c r="LXE3" s="195"/>
      <c r="LXF3" s="195"/>
      <c r="LXG3" s="195"/>
      <c r="LXH3" s="195"/>
      <c r="LXI3" s="195"/>
      <c r="LXJ3" s="195"/>
      <c r="LXK3" s="195"/>
      <c r="LXL3" s="195"/>
      <c r="LXM3" s="195"/>
      <c r="LXN3" s="315"/>
      <c r="LXO3" s="195"/>
      <c r="LXP3" s="195"/>
      <c r="LXQ3" s="195"/>
      <c r="LXR3" s="195"/>
      <c r="LXS3" s="195"/>
      <c r="LXT3" s="195"/>
      <c r="LXU3" s="195"/>
      <c r="LXV3" s="195"/>
      <c r="LXW3" s="195"/>
      <c r="LXX3" s="195"/>
      <c r="LXY3" s="195"/>
      <c r="LXZ3" s="195"/>
      <c r="LYA3" s="195"/>
      <c r="LYB3" s="315"/>
      <c r="LYC3" s="195"/>
      <c r="LYD3" s="195"/>
      <c r="LYE3" s="195"/>
      <c r="LYF3" s="195"/>
      <c r="LYG3" s="195"/>
      <c r="LYH3" s="195"/>
      <c r="LYI3" s="195"/>
      <c r="LYJ3" s="195"/>
      <c r="LYK3" s="195"/>
      <c r="LYL3" s="195"/>
      <c r="LYM3" s="195"/>
      <c r="LYN3" s="195"/>
      <c r="LYO3" s="195"/>
      <c r="LYP3" s="315"/>
      <c r="LYQ3" s="195"/>
      <c r="LYR3" s="195"/>
      <c r="LYS3" s="195"/>
      <c r="LYT3" s="195"/>
      <c r="LYU3" s="195"/>
      <c r="LYV3" s="195"/>
      <c r="LYW3" s="195"/>
      <c r="LYX3" s="195"/>
      <c r="LYY3" s="195"/>
      <c r="LYZ3" s="195"/>
      <c r="LZA3" s="195"/>
      <c r="LZB3" s="195"/>
      <c r="LZC3" s="195"/>
      <c r="LZD3" s="315"/>
      <c r="LZE3" s="195"/>
      <c r="LZF3" s="195"/>
      <c r="LZG3" s="195"/>
      <c r="LZH3" s="195"/>
      <c r="LZI3" s="195"/>
      <c r="LZJ3" s="195"/>
      <c r="LZK3" s="195"/>
      <c r="LZL3" s="195"/>
      <c r="LZM3" s="195"/>
      <c r="LZN3" s="195"/>
      <c r="LZO3" s="195"/>
      <c r="LZP3" s="195"/>
      <c r="LZQ3" s="195"/>
      <c r="LZR3" s="315"/>
      <c r="LZS3" s="195"/>
      <c r="LZT3" s="195"/>
      <c r="LZU3" s="195"/>
      <c r="LZV3" s="195"/>
      <c r="LZW3" s="195"/>
      <c r="LZX3" s="195"/>
      <c r="LZY3" s="195"/>
      <c r="LZZ3" s="195"/>
      <c r="MAA3" s="195"/>
      <c r="MAB3" s="195"/>
      <c r="MAC3" s="195"/>
      <c r="MAD3" s="195"/>
      <c r="MAE3" s="195"/>
      <c r="MAF3" s="315"/>
      <c r="MAG3" s="195"/>
      <c r="MAH3" s="195"/>
      <c r="MAI3" s="195"/>
      <c r="MAJ3" s="195"/>
      <c r="MAK3" s="195"/>
      <c r="MAL3" s="195"/>
      <c r="MAM3" s="195"/>
      <c r="MAN3" s="195"/>
      <c r="MAO3" s="195"/>
      <c r="MAP3" s="195"/>
      <c r="MAQ3" s="195"/>
      <c r="MAR3" s="195"/>
      <c r="MAS3" s="195"/>
      <c r="MAT3" s="315"/>
      <c r="MAU3" s="195"/>
      <c r="MAV3" s="195"/>
      <c r="MAW3" s="195"/>
      <c r="MAX3" s="195"/>
      <c r="MAY3" s="195"/>
      <c r="MAZ3" s="195"/>
      <c r="MBA3" s="195"/>
      <c r="MBB3" s="195"/>
      <c r="MBC3" s="195"/>
      <c r="MBD3" s="195"/>
      <c r="MBE3" s="195"/>
      <c r="MBF3" s="195"/>
      <c r="MBG3" s="195"/>
      <c r="MBH3" s="315"/>
      <c r="MBI3" s="195"/>
      <c r="MBJ3" s="195"/>
      <c r="MBK3" s="195"/>
      <c r="MBL3" s="195"/>
      <c r="MBM3" s="195"/>
      <c r="MBN3" s="195"/>
      <c r="MBO3" s="195"/>
      <c r="MBP3" s="195"/>
      <c r="MBQ3" s="195"/>
      <c r="MBR3" s="195"/>
      <c r="MBS3" s="195"/>
      <c r="MBT3" s="195"/>
      <c r="MBU3" s="195"/>
      <c r="MBV3" s="315"/>
      <c r="MBW3" s="195"/>
      <c r="MBX3" s="195"/>
      <c r="MBY3" s="195"/>
      <c r="MBZ3" s="195"/>
      <c r="MCA3" s="195"/>
      <c r="MCB3" s="195"/>
      <c r="MCC3" s="195"/>
      <c r="MCD3" s="195"/>
      <c r="MCE3" s="195"/>
      <c r="MCF3" s="195"/>
      <c r="MCG3" s="195"/>
      <c r="MCH3" s="195"/>
      <c r="MCI3" s="195"/>
      <c r="MCJ3" s="315"/>
      <c r="MCK3" s="195"/>
      <c r="MCL3" s="195"/>
      <c r="MCM3" s="195"/>
      <c r="MCN3" s="195"/>
      <c r="MCO3" s="195"/>
      <c r="MCP3" s="195"/>
      <c r="MCQ3" s="195"/>
      <c r="MCR3" s="195"/>
      <c r="MCS3" s="195"/>
      <c r="MCT3" s="195"/>
      <c r="MCU3" s="195"/>
      <c r="MCV3" s="195"/>
      <c r="MCW3" s="195"/>
      <c r="MCX3" s="315"/>
      <c r="MCY3" s="195"/>
      <c r="MCZ3" s="195"/>
      <c r="MDA3" s="195"/>
      <c r="MDB3" s="195"/>
      <c r="MDC3" s="195"/>
      <c r="MDD3" s="195"/>
      <c r="MDE3" s="195"/>
      <c r="MDF3" s="195"/>
      <c r="MDG3" s="195"/>
      <c r="MDH3" s="195"/>
      <c r="MDI3" s="195"/>
      <c r="MDJ3" s="195"/>
      <c r="MDK3" s="195"/>
      <c r="MDL3" s="315"/>
      <c r="MDM3" s="195"/>
      <c r="MDN3" s="195"/>
      <c r="MDO3" s="195"/>
      <c r="MDP3" s="195"/>
      <c r="MDQ3" s="195"/>
      <c r="MDR3" s="195"/>
      <c r="MDS3" s="195"/>
      <c r="MDT3" s="195"/>
      <c r="MDU3" s="195"/>
      <c r="MDV3" s="195"/>
      <c r="MDW3" s="195"/>
      <c r="MDX3" s="195"/>
      <c r="MDY3" s="195"/>
      <c r="MDZ3" s="315"/>
      <c r="MEA3" s="195"/>
      <c r="MEB3" s="195"/>
      <c r="MEC3" s="195"/>
      <c r="MED3" s="195"/>
      <c r="MEE3" s="195"/>
      <c r="MEF3" s="195"/>
      <c r="MEG3" s="195"/>
      <c r="MEH3" s="195"/>
      <c r="MEI3" s="195"/>
      <c r="MEJ3" s="195"/>
      <c r="MEK3" s="195"/>
      <c r="MEL3" s="195"/>
      <c r="MEM3" s="195"/>
      <c r="MEN3" s="315"/>
      <c r="MEO3" s="195"/>
      <c r="MEP3" s="195"/>
      <c r="MEQ3" s="195"/>
      <c r="MER3" s="195"/>
      <c r="MES3" s="195"/>
      <c r="MET3" s="195"/>
      <c r="MEU3" s="195"/>
      <c r="MEV3" s="195"/>
      <c r="MEW3" s="195"/>
      <c r="MEX3" s="195"/>
      <c r="MEY3" s="195"/>
      <c r="MEZ3" s="195"/>
      <c r="MFA3" s="195"/>
      <c r="MFB3" s="315"/>
      <c r="MFC3" s="195"/>
      <c r="MFD3" s="195"/>
      <c r="MFE3" s="195"/>
      <c r="MFF3" s="195"/>
      <c r="MFG3" s="195"/>
      <c r="MFH3" s="195"/>
      <c r="MFI3" s="195"/>
      <c r="MFJ3" s="195"/>
      <c r="MFK3" s="195"/>
      <c r="MFL3" s="195"/>
      <c r="MFM3" s="195"/>
      <c r="MFN3" s="195"/>
      <c r="MFO3" s="195"/>
      <c r="MFP3" s="315"/>
      <c r="MFQ3" s="195"/>
      <c r="MFR3" s="195"/>
      <c r="MFS3" s="195"/>
      <c r="MFT3" s="195"/>
      <c r="MFU3" s="195"/>
      <c r="MFV3" s="195"/>
      <c r="MFW3" s="195"/>
      <c r="MFX3" s="195"/>
      <c r="MFY3" s="195"/>
      <c r="MFZ3" s="195"/>
      <c r="MGA3" s="195"/>
      <c r="MGB3" s="195"/>
      <c r="MGC3" s="195"/>
      <c r="MGD3" s="315"/>
      <c r="MGE3" s="195"/>
      <c r="MGF3" s="195"/>
      <c r="MGG3" s="195"/>
      <c r="MGH3" s="195"/>
      <c r="MGI3" s="195"/>
      <c r="MGJ3" s="195"/>
      <c r="MGK3" s="195"/>
      <c r="MGL3" s="195"/>
      <c r="MGM3" s="195"/>
      <c r="MGN3" s="195"/>
      <c r="MGO3" s="195"/>
      <c r="MGP3" s="195"/>
      <c r="MGQ3" s="195"/>
      <c r="MGR3" s="315"/>
      <c r="MGS3" s="195"/>
      <c r="MGT3" s="195"/>
      <c r="MGU3" s="195"/>
      <c r="MGV3" s="195"/>
      <c r="MGW3" s="195"/>
      <c r="MGX3" s="195"/>
      <c r="MGY3" s="195"/>
      <c r="MGZ3" s="195"/>
      <c r="MHA3" s="195"/>
      <c r="MHB3" s="195"/>
      <c r="MHC3" s="195"/>
      <c r="MHD3" s="195"/>
      <c r="MHE3" s="195"/>
      <c r="MHF3" s="315"/>
      <c r="MHG3" s="195"/>
      <c r="MHH3" s="195"/>
      <c r="MHI3" s="195"/>
      <c r="MHJ3" s="195"/>
      <c r="MHK3" s="195"/>
      <c r="MHL3" s="195"/>
      <c r="MHM3" s="195"/>
      <c r="MHN3" s="195"/>
      <c r="MHO3" s="195"/>
      <c r="MHP3" s="195"/>
      <c r="MHQ3" s="195"/>
      <c r="MHR3" s="195"/>
      <c r="MHS3" s="195"/>
      <c r="MHT3" s="315"/>
      <c r="MHU3" s="195"/>
      <c r="MHV3" s="195"/>
      <c r="MHW3" s="195"/>
      <c r="MHX3" s="195"/>
      <c r="MHY3" s="195"/>
      <c r="MHZ3" s="195"/>
      <c r="MIA3" s="195"/>
      <c r="MIB3" s="195"/>
      <c r="MIC3" s="195"/>
      <c r="MID3" s="195"/>
      <c r="MIE3" s="195"/>
      <c r="MIF3" s="195"/>
      <c r="MIG3" s="195"/>
      <c r="MIH3" s="315"/>
      <c r="MII3" s="195"/>
      <c r="MIJ3" s="195"/>
      <c r="MIK3" s="195"/>
      <c r="MIL3" s="195"/>
      <c r="MIM3" s="195"/>
      <c r="MIN3" s="195"/>
      <c r="MIO3" s="195"/>
      <c r="MIP3" s="195"/>
      <c r="MIQ3" s="195"/>
      <c r="MIR3" s="195"/>
      <c r="MIS3" s="195"/>
      <c r="MIT3" s="195"/>
      <c r="MIU3" s="195"/>
      <c r="MIV3" s="315"/>
      <c r="MIW3" s="195"/>
      <c r="MIX3" s="195"/>
      <c r="MIY3" s="195"/>
      <c r="MIZ3" s="195"/>
      <c r="MJA3" s="195"/>
      <c r="MJB3" s="195"/>
      <c r="MJC3" s="195"/>
      <c r="MJD3" s="195"/>
      <c r="MJE3" s="195"/>
      <c r="MJF3" s="195"/>
      <c r="MJG3" s="195"/>
      <c r="MJH3" s="195"/>
      <c r="MJI3" s="195"/>
      <c r="MJJ3" s="315"/>
      <c r="MJK3" s="195"/>
      <c r="MJL3" s="195"/>
      <c r="MJM3" s="195"/>
      <c r="MJN3" s="195"/>
      <c r="MJO3" s="195"/>
      <c r="MJP3" s="195"/>
      <c r="MJQ3" s="195"/>
      <c r="MJR3" s="195"/>
      <c r="MJS3" s="195"/>
      <c r="MJT3" s="195"/>
      <c r="MJU3" s="195"/>
      <c r="MJV3" s="195"/>
      <c r="MJW3" s="195"/>
      <c r="MJX3" s="315"/>
      <c r="MJY3" s="195"/>
      <c r="MJZ3" s="195"/>
      <c r="MKA3" s="195"/>
      <c r="MKB3" s="195"/>
      <c r="MKC3" s="195"/>
      <c r="MKD3" s="195"/>
      <c r="MKE3" s="195"/>
      <c r="MKF3" s="195"/>
      <c r="MKG3" s="195"/>
      <c r="MKH3" s="195"/>
      <c r="MKI3" s="195"/>
      <c r="MKJ3" s="195"/>
      <c r="MKK3" s="195"/>
      <c r="MKL3" s="315"/>
      <c r="MKM3" s="195"/>
      <c r="MKN3" s="195"/>
      <c r="MKO3" s="195"/>
      <c r="MKP3" s="195"/>
      <c r="MKQ3" s="195"/>
      <c r="MKR3" s="195"/>
      <c r="MKS3" s="195"/>
      <c r="MKT3" s="195"/>
      <c r="MKU3" s="195"/>
      <c r="MKV3" s="195"/>
      <c r="MKW3" s="195"/>
      <c r="MKX3" s="195"/>
      <c r="MKY3" s="195"/>
      <c r="MKZ3" s="315"/>
      <c r="MLA3" s="195"/>
      <c r="MLB3" s="195"/>
      <c r="MLC3" s="195"/>
      <c r="MLD3" s="195"/>
      <c r="MLE3" s="195"/>
      <c r="MLF3" s="195"/>
      <c r="MLG3" s="195"/>
      <c r="MLH3" s="195"/>
      <c r="MLI3" s="195"/>
      <c r="MLJ3" s="195"/>
      <c r="MLK3" s="195"/>
      <c r="MLL3" s="195"/>
      <c r="MLM3" s="195"/>
      <c r="MLN3" s="315"/>
      <c r="MLO3" s="195"/>
      <c r="MLP3" s="195"/>
      <c r="MLQ3" s="195"/>
      <c r="MLR3" s="195"/>
      <c r="MLS3" s="195"/>
      <c r="MLT3" s="195"/>
      <c r="MLU3" s="195"/>
      <c r="MLV3" s="195"/>
      <c r="MLW3" s="195"/>
      <c r="MLX3" s="195"/>
      <c r="MLY3" s="195"/>
      <c r="MLZ3" s="195"/>
      <c r="MMA3" s="195"/>
      <c r="MMB3" s="315"/>
      <c r="MMC3" s="195"/>
      <c r="MMD3" s="195"/>
      <c r="MME3" s="195"/>
      <c r="MMF3" s="195"/>
      <c r="MMG3" s="195"/>
      <c r="MMH3" s="195"/>
      <c r="MMI3" s="195"/>
      <c r="MMJ3" s="195"/>
      <c r="MMK3" s="195"/>
      <c r="MML3" s="195"/>
      <c r="MMM3" s="195"/>
      <c r="MMN3" s="195"/>
      <c r="MMO3" s="195"/>
      <c r="MMP3" s="315"/>
      <c r="MMQ3" s="195"/>
      <c r="MMR3" s="195"/>
      <c r="MMS3" s="195"/>
      <c r="MMT3" s="195"/>
      <c r="MMU3" s="195"/>
      <c r="MMV3" s="195"/>
      <c r="MMW3" s="195"/>
      <c r="MMX3" s="195"/>
      <c r="MMY3" s="195"/>
      <c r="MMZ3" s="195"/>
      <c r="MNA3" s="195"/>
      <c r="MNB3" s="195"/>
      <c r="MNC3" s="195"/>
      <c r="MND3" s="315"/>
      <c r="MNE3" s="195"/>
      <c r="MNF3" s="195"/>
      <c r="MNG3" s="195"/>
      <c r="MNH3" s="195"/>
      <c r="MNI3" s="195"/>
      <c r="MNJ3" s="195"/>
      <c r="MNK3" s="195"/>
      <c r="MNL3" s="195"/>
      <c r="MNM3" s="195"/>
      <c r="MNN3" s="195"/>
      <c r="MNO3" s="195"/>
      <c r="MNP3" s="195"/>
      <c r="MNQ3" s="195"/>
      <c r="MNR3" s="315"/>
      <c r="MNS3" s="195"/>
      <c r="MNT3" s="195"/>
      <c r="MNU3" s="195"/>
      <c r="MNV3" s="195"/>
      <c r="MNW3" s="195"/>
      <c r="MNX3" s="195"/>
      <c r="MNY3" s="195"/>
      <c r="MNZ3" s="195"/>
      <c r="MOA3" s="195"/>
      <c r="MOB3" s="195"/>
      <c r="MOC3" s="195"/>
      <c r="MOD3" s="195"/>
      <c r="MOE3" s="195"/>
      <c r="MOF3" s="315"/>
      <c r="MOG3" s="195"/>
      <c r="MOH3" s="195"/>
      <c r="MOI3" s="195"/>
      <c r="MOJ3" s="195"/>
      <c r="MOK3" s="195"/>
      <c r="MOL3" s="195"/>
      <c r="MOM3" s="195"/>
      <c r="MON3" s="195"/>
      <c r="MOO3" s="195"/>
      <c r="MOP3" s="195"/>
      <c r="MOQ3" s="195"/>
      <c r="MOR3" s="195"/>
      <c r="MOS3" s="195"/>
      <c r="MOT3" s="315"/>
      <c r="MOU3" s="195"/>
      <c r="MOV3" s="195"/>
      <c r="MOW3" s="195"/>
      <c r="MOX3" s="195"/>
      <c r="MOY3" s="195"/>
      <c r="MOZ3" s="195"/>
      <c r="MPA3" s="195"/>
      <c r="MPB3" s="195"/>
      <c r="MPC3" s="195"/>
      <c r="MPD3" s="195"/>
      <c r="MPE3" s="195"/>
      <c r="MPF3" s="195"/>
      <c r="MPG3" s="195"/>
      <c r="MPH3" s="315"/>
      <c r="MPI3" s="195"/>
      <c r="MPJ3" s="195"/>
      <c r="MPK3" s="195"/>
      <c r="MPL3" s="195"/>
      <c r="MPM3" s="195"/>
      <c r="MPN3" s="195"/>
      <c r="MPO3" s="195"/>
      <c r="MPP3" s="195"/>
      <c r="MPQ3" s="195"/>
      <c r="MPR3" s="195"/>
      <c r="MPS3" s="195"/>
      <c r="MPT3" s="195"/>
      <c r="MPU3" s="195"/>
      <c r="MPV3" s="315"/>
      <c r="MPW3" s="195"/>
      <c r="MPX3" s="195"/>
      <c r="MPY3" s="195"/>
      <c r="MPZ3" s="195"/>
      <c r="MQA3" s="195"/>
      <c r="MQB3" s="195"/>
      <c r="MQC3" s="195"/>
      <c r="MQD3" s="195"/>
      <c r="MQE3" s="195"/>
      <c r="MQF3" s="195"/>
      <c r="MQG3" s="195"/>
      <c r="MQH3" s="195"/>
      <c r="MQI3" s="195"/>
      <c r="MQJ3" s="315"/>
      <c r="MQK3" s="195"/>
      <c r="MQL3" s="195"/>
      <c r="MQM3" s="195"/>
      <c r="MQN3" s="195"/>
      <c r="MQO3" s="195"/>
      <c r="MQP3" s="195"/>
      <c r="MQQ3" s="195"/>
      <c r="MQR3" s="195"/>
      <c r="MQS3" s="195"/>
      <c r="MQT3" s="195"/>
      <c r="MQU3" s="195"/>
      <c r="MQV3" s="195"/>
      <c r="MQW3" s="195"/>
      <c r="MQX3" s="315"/>
      <c r="MQY3" s="195"/>
      <c r="MQZ3" s="195"/>
      <c r="MRA3" s="195"/>
      <c r="MRB3" s="195"/>
      <c r="MRC3" s="195"/>
      <c r="MRD3" s="195"/>
      <c r="MRE3" s="195"/>
      <c r="MRF3" s="195"/>
      <c r="MRG3" s="195"/>
      <c r="MRH3" s="195"/>
      <c r="MRI3" s="195"/>
      <c r="MRJ3" s="195"/>
      <c r="MRK3" s="195"/>
      <c r="MRL3" s="315"/>
      <c r="MRM3" s="195"/>
      <c r="MRN3" s="195"/>
      <c r="MRO3" s="195"/>
      <c r="MRP3" s="195"/>
      <c r="MRQ3" s="195"/>
      <c r="MRR3" s="195"/>
      <c r="MRS3" s="195"/>
      <c r="MRT3" s="195"/>
      <c r="MRU3" s="195"/>
      <c r="MRV3" s="195"/>
      <c r="MRW3" s="195"/>
      <c r="MRX3" s="195"/>
      <c r="MRY3" s="195"/>
      <c r="MRZ3" s="315"/>
      <c r="MSA3" s="195"/>
      <c r="MSB3" s="195"/>
      <c r="MSC3" s="195"/>
      <c r="MSD3" s="195"/>
      <c r="MSE3" s="195"/>
      <c r="MSF3" s="195"/>
      <c r="MSG3" s="195"/>
      <c r="MSH3" s="195"/>
      <c r="MSI3" s="195"/>
      <c r="MSJ3" s="195"/>
      <c r="MSK3" s="195"/>
      <c r="MSL3" s="195"/>
      <c r="MSM3" s="195"/>
      <c r="MSN3" s="315"/>
      <c r="MSO3" s="195"/>
      <c r="MSP3" s="195"/>
      <c r="MSQ3" s="195"/>
      <c r="MSR3" s="195"/>
      <c r="MSS3" s="195"/>
      <c r="MST3" s="195"/>
      <c r="MSU3" s="195"/>
      <c r="MSV3" s="195"/>
      <c r="MSW3" s="195"/>
      <c r="MSX3" s="195"/>
      <c r="MSY3" s="195"/>
      <c r="MSZ3" s="195"/>
      <c r="MTA3" s="195"/>
      <c r="MTB3" s="315"/>
      <c r="MTC3" s="195"/>
      <c r="MTD3" s="195"/>
      <c r="MTE3" s="195"/>
      <c r="MTF3" s="195"/>
      <c r="MTG3" s="195"/>
      <c r="MTH3" s="195"/>
      <c r="MTI3" s="195"/>
      <c r="MTJ3" s="195"/>
      <c r="MTK3" s="195"/>
      <c r="MTL3" s="195"/>
      <c r="MTM3" s="195"/>
      <c r="MTN3" s="195"/>
      <c r="MTO3" s="195"/>
      <c r="MTP3" s="315"/>
      <c r="MTQ3" s="195"/>
      <c r="MTR3" s="195"/>
      <c r="MTS3" s="195"/>
      <c r="MTT3" s="195"/>
      <c r="MTU3" s="195"/>
      <c r="MTV3" s="195"/>
      <c r="MTW3" s="195"/>
      <c r="MTX3" s="195"/>
      <c r="MTY3" s="195"/>
      <c r="MTZ3" s="195"/>
      <c r="MUA3" s="195"/>
      <c r="MUB3" s="195"/>
      <c r="MUC3" s="195"/>
      <c r="MUD3" s="315"/>
      <c r="MUE3" s="195"/>
      <c r="MUF3" s="195"/>
      <c r="MUG3" s="195"/>
      <c r="MUH3" s="195"/>
      <c r="MUI3" s="195"/>
      <c r="MUJ3" s="195"/>
      <c r="MUK3" s="195"/>
      <c r="MUL3" s="195"/>
      <c r="MUM3" s="195"/>
      <c r="MUN3" s="195"/>
      <c r="MUO3" s="195"/>
      <c r="MUP3" s="195"/>
      <c r="MUQ3" s="195"/>
      <c r="MUR3" s="315"/>
      <c r="MUS3" s="195"/>
      <c r="MUT3" s="195"/>
      <c r="MUU3" s="195"/>
      <c r="MUV3" s="195"/>
      <c r="MUW3" s="195"/>
      <c r="MUX3" s="195"/>
      <c r="MUY3" s="195"/>
      <c r="MUZ3" s="195"/>
      <c r="MVA3" s="195"/>
      <c r="MVB3" s="195"/>
      <c r="MVC3" s="195"/>
      <c r="MVD3" s="195"/>
      <c r="MVE3" s="195"/>
      <c r="MVF3" s="315"/>
      <c r="MVG3" s="195"/>
      <c r="MVH3" s="195"/>
      <c r="MVI3" s="195"/>
      <c r="MVJ3" s="195"/>
      <c r="MVK3" s="195"/>
      <c r="MVL3" s="195"/>
      <c r="MVM3" s="195"/>
      <c r="MVN3" s="195"/>
      <c r="MVO3" s="195"/>
      <c r="MVP3" s="195"/>
      <c r="MVQ3" s="195"/>
      <c r="MVR3" s="195"/>
      <c r="MVS3" s="195"/>
      <c r="MVT3" s="315"/>
      <c r="MVU3" s="195"/>
      <c r="MVV3" s="195"/>
      <c r="MVW3" s="195"/>
      <c r="MVX3" s="195"/>
      <c r="MVY3" s="195"/>
      <c r="MVZ3" s="195"/>
      <c r="MWA3" s="195"/>
      <c r="MWB3" s="195"/>
      <c r="MWC3" s="195"/>
      <c r="MWD3" s="195"/>
      <c r="MWE3" s="195"/>
      <c r="MWF3" s="195"/>
      <c r="MWG3" s="195"/>
      <c r="MWH3" s="315"/>
      <c r="MWI3" s="195"/>
      <c r="MWJ3" s="195"/>
      <c r="MWK3" s="195"/>
      <c r="MWL3" s="195"/>
      <c r="MWM3" s="195"/>
      <c r="MWN3" s="195"/>
      <c r="MWO3" s="195"/>
      <c r="MWP3" s="195"/>
      <c r="MWQ3" s="195"/>
      <c r="MWR3" s="195"/>
      <c r="MWS3" s="195"/>
      <c r="MWT3" s="195"/>
      <c r="MWU3" s="195"/>
      <c r="MWV3" s="315"/>
      <c r="MWW3" s="195"/>
      <c r="MWX3" s="195"/>
      <c r="MWY3" s="195"/>
      <c r="MWZ3" s="195"/>
      <c r="MXA3" s="195"/>
      <c r="MXB3" s="195"/>
      <c r="MXC3" s="195"/>
      <c r="MXD3" s="195"/>
      <c r="MXE3" s="195"/>
      <c r="MXF3" s="195"/>
      <c r="MXG3" s="195"/>
      <c r="MXH3" s="195"/>
      <c r="MXI3" s="195"/>
      <c r="MXJ3" s="315"/>
      <c r="MXK3" s="195"/>
      <c r="MXL3" s="195"/>
      <c r="MXM3" s="195"/>
      <c r="MXN3" s="195"/>
      <c r="MXO3" s="195"/>
      <c r="MXP3" s="195"/>
      <c r="MXQ3" s="195"/>
      <c r="MXR3" s="195"/>
      <c r="MXS3" s="195"/>
      <c r="MXT3" s="195"/>
      <c r="MXU3" s="195"/>
      <c r="MXV3" s="195"/>
      <c r="MXW3" s="195"/>
      <c r="MXX3" s="315"/>
      <c r="MXY3" s="195"/>
      <c r="MXZ3" s="195"/>
      <c r="MYA3" s="195"/>
      <c r="MYB3" s="195"/>
      <c r="MYC3" s="195"/>
      <c r="MYD3" s="195"/>
      <c r="MYE3" s="195"/>
      <c r="MYF3" s="195"/>
      <c r="MYG3" s="195"/>
      <c r="MYH3" s="195"/>
      <c r="MYI3" s="195"/>
      <c r="MYJ3" s="195"/>
      <c r="MYK3" s="195"/>
      <c r="MYL3" s="315"/>
      <c r="MYM3" s="195"/>
      <c r="MYN3" s="195"/>
      <c r="MYO3" s="195"/>
      <c r="MYP3" s="195"/>
      <c r="MYQ3" s="195"/>
      <c r="MYR3" s="195"/>
      <c r="MYS3" s="195"/>
      <c r="MYT3" s="195"/>
      <c r="MYU3" s="195"/>
      <c r="MYV3" s="195"/>
      <c r="MYW3" s="195"/>
      <c r="MYX3" s="195"/>
      <c r="MYY3" s="195"/>
      <c r="MYZ3" s="315"/>
      <c r="MZA3" s="195"/>
      <c r="MZB3" s="195"/>
      <c r="MZC3" s="195"/>
      <c r="MZD3" s="195"/>
      <c r="MZE3" s="195"/>
      <c r="MZF3" s="195"/>
      <c r="MZG3" s="195"/>
      <c r="MZH3" s="195"/>
      <c r="MZI3" s="195"/>
      <c r="MZJ3" s="195"/>
      <c r="MZK3" s="195"/>
      <c r="MZL3" s="195"/>
      <c r="MZM3" s="195"/>
      <c r="MZN3" s="315"/>
      <c r="MZO3" s="195"/>
      <c r="MZP3" s="195"/>
      <c r="MZQ3" s="195"/>
      <c r="MZR3" s="195"/>
      <c r="MZS3" s="195"/>
      <c r="MZT3" s="195"/>
      <c r="MZU3" s="195"/>
      <c r="MZV3" s="195"/>
      <c r="MZW3" s="195"/>
      <c r="MZX3" s="195"/>
      <c r="MZY3" s="195"/>
      <c r="MZZ3" s="195"/>
      <c r="NAA3" s="195"/>
      <c r="NAB3" s="315"/>
      <c r="NAC3" s="195"/>
      <c r="NAD3" s="195"/>
      <c r="NAE3" s="195"/>
      <c r="NAF3" s="195"/>
      <c r="NAG3" s="195"/>
      <c r="NAH3" s="195"/>
      <c r="NAI3" s="195"/>
      <c r="NAJ3" s="195"/>
      <c r="NAK3" s="195"/>
      <c r="NAL3" s="195"/>
      <c r="NAM3" s="195"/>
      <c r="NAN3" s="195"/>
      <c r="NAO3" s="195"/>
      <c r="NAP3" s="315"/>
      <c r="NAQ3" s="195"/>
      <c r="NAR3" s="195"/>
      <c r="NAS3" s="195"/>
      <c r="NAT3" s="195"/>
      <c r="NAU3" s="195"/>
      <c r="NAV3" s="195"/>
      <c r="NAW3" s="195"/>
      <c r="NAX3" s="195"/>
      <c r="NAY3" s="195"/>
      <c r="NAZ3" s="195"/>
      <c r="NBA3" s="195"/>
      <c r="NBB3" s="195"/>
      <c r="NBC3" s="195"/>
      <c r="NBD3" s="315"/>
      <c r="NBE3" s="195"/>
      <c r="NBF3" s="195"/>
      <c r="NBG3" s="195"/>
      <c r="NBH3" s="195"/>
      <c r="NBI3" s="195"/>
      <c r="NBJ3" s="195"/>
      <c r="NBK3" s="195"/>
      <c r="NBL3" s="195"/>
      <c r="NBM3" s="195"/>
      <c r="NBN3" s="195"/>
      <c r="NBO3" s="195"/>
      <c r="NBP3" s="195"/>
      <c r="NBQ3" s="195"/>
      <c r="NBR3" s="315"/>
      <c r="NBS3" s="195"/>
      <c r="NBT3" s="195"/>
      <c r="NBU3" s="195"/>
      <c r="NBV3" s="195"/>
      <c r="NBW3" s="195"/>
      <c r="NBX3" s="195"/>
      <c r="NBY3" s="195"/>
      <c r="NBZ3" s="195"/>
      <c r="NCA3" s="195"/>
      <c r="NCB3" s="195"/>
      <c r="NCC3" s="195"/>
      <c r="NCD3" s="195"/>
      <c r="NCE3" s="195"/>
      <c r="NCF3" s="315"/>
      <c r="NCG3" s="195"/>
      <c r="NCH3" s="195"/>
      <c r="NCI3" s="195"/>
      <c r="NCJ3" s="195"/>
      <c r="NCK3" s="195"/>
      <c r="NCL3" s="195"/>
      <c r="NCM3" s="195"/>
      <c r="NCN3" s="195"/>
      <c r="NCO3" s="195"/>
      <c r="NCP3" s="195"/>
      <c r="NCQ3" s="195"/>
      <c r="NCR3" s="195"/>
      <c r="NCS3" s="195"/>
      <c r="NCT3" s="315"/>
      <c r="NCU3" s="195"/>
      <c r="NCV3" s="195"/>
      <c r="NCW3" s="195"/>
      <c r="NCX3" s="195"/>
      <c r="NCY3" s="195"/>
      <c r="NCZ3" s="195"/>
      <c r="NDA3" s="195"/>
      <c r="NDB3" s="195"/>
      <c r="NDC3" s="195"/>
      <c r="NDD3" s="195"/>
      <c r="NDE3" s="195"/>
      <c r="NDF3" s="195"/>
      <c r="NDG3" s="195"/>
      <c r="NDH3" s="315"/>
      <c r="NDI3" s="195"/>
      <c r="NDJ3" s="195"/>
      <c r="NDK3" s="195"/>
      <c r="NDL3" s="195"/>
      <c r="NDM3" s="195"/>
      <c r="NDN3" s="195"/>
      <c r="NDO3" s="195"/>
      <c r="NDP3" s="195"/>
      <c r="NDQ3" s="195"/>
      <c r="NDR3" s="195"/>
      <c r="NDS3" s="195"/>
      <c r="NDT3" s="195"/>
      <c r="NDU3" s="195"/>
      <c r="NDV3" s="315"/>
      <c r="NDW3" s="195"/>
      <c r="NDX3" s="195"/>
      <c r="NDY3" s="195"/>
      <c r="NDZ3" s="195"/>
      <c r="NEA3" s="195"/>
      <c r="NEB3" s="195"/>
      <c r="NEC3" s="195"/>
      <c r="NED3" s="195"/>
      <c r="NEE3" s="195"/>
      <c r="NEF3" s="195"/>
      <c r="NEG3" s="195"/>
      <c r="NEH3" s="195"/>
      <c r="NEI3" s="195"/>
      <c r="NEJ3" s="315"/>
      <c r="NEK3" s="195"/>
      <c r="NEL3" s="195"/>
      <c r="NEM3" s="195"/>
      <c r="NEN3" s="195"/>
      <c r="NEO3" s="195"/>
      <c r="NEP3" s="195"/>
      <c r="NEQ3" s="195"/>
      <c r="NER3" s="195"/>
      <c r="NES3" s="195"/>
      <c r="NET3" s="195"/>
      <c r="NEU3" s="195"/>
      <c r="NEV3" s="195"/>
      <c r="NEW3" s="195"/>
      <c r="NEX3" s="315"/>
      <c r="NEY3" s="195"/>
      <c r="NEZ3" s="195"/>
      <c r="NFA3" s="195"/>
      <c r="NFB3" s="195"/>
      <c r="NFC3" s="195"/>
      <c r="NFD3" s="195"/>
      <c r="NFE3" s="195"/>
      <c r="NFF3" s="195"/>
      <c r="NFG3" s="195"/>
      <c r="NFH3" s="195"/>
      <c r="NFI3" s="195"/>
      <c r="NFJ3" s="195"/>
      <c r="NFK3" s="195"/>
      <c r="NFL3" s="315"/>
      <c r="NFM3" s="195"/>
      <c r="NFN3" s="195"/>
      <c r="NFO3" s="195"/>
      <c r="NFP3" s="195"/>
      <c r="NFQ3" s="195"/>
      <c r="NFR3" s="195"/>
      <c r="NFS3" s="195"/>
      <c r="NFT3" s="195"/>
      <c r="NFU3" s="195"/>
      <c r="NFV3" s="195"/>
      <c r="NFW3" s="195"/>
      <c r="NFX3" s="195"/>
      <c r="NFY3" s="195"/>
      <c r="NFZ3" s="315"/>
      <c r="NGA3" s="195"/>
      <c r="NGB3" s="195"/>
      <c r="NGC3" s="195"/>
      <c r="NGD3" s="195"/>
      <c r="NGE3" s="195"/>
      <c r="NGF3" s="195"/>
      <c r="NGG3" s="195"/>
      <c r="NGH3" s="195"/>
      <c r="NGI3" s="195"/>
      <c r="NGJ3" s="195"/>
      <c r="NGK3" s="195"/>
      <c r="NGL3" s="195"/>
      <c r="NGM3" s="195"/>
      <c r="NGN3" s="315"/>
      <c r="NGO3" s="195"/>
      <c r="NGP3" s="195"/>
      <c r="NGQ3" s="195"/>
      <c r="NGR3" s="195"/>
      <c r="NGS3" s="195"/>
      <c r="NGT3" s="195"/>
      <c r="NGU3" s="195"/>
      <c r="NGV3" s="195"/>
      <c r="NGW3" s="195"/>
      <c r="NGX3" s="195"/>
      <c r="NGY3" s="195"/>
      <c r="NGZ3" s="195"/>
      <c r="NHA3" s="195"/>
      <c r="NHB3" s="315"/>
      <c r="NHC3" s="195"/>
      <c r="NHD3" s="195"/>
      <c r="NHE3" s="195"/>
      <c r="NHF3" s="195"/>
      <c r="NHG3" s="195"/>
      <c r="NHH3" s="195"/>
      <c r="NHI3" s="195"/>
      <c r="NHJ3" s="195"/>
      <c r="NHK3" s="195"/>
      <c r="NHL3" s="195"/>
      <c r="NHM3" s="195"/>
      <c r="NHN3" s="195"/>
      <c r="NHO3" s="195"/>
      <c r="NHP3" s="315"/>
      <c r="NHQ3" s="195"/>
      <c r="NHR3" s="195"/>
      <c r="NHS3" s="195"/>
      <c r="NHT3" s="195"/>
      <c r="NHU3" s="195"/>
      <c r="NHV3" s="195"/>
      <c r="NHW3" s="195"/>
      <c r="NHX3" s="195"/>
      <c r="NHY3" s="195"/>
      <c r="NHZ3" s="195"/>
      <c r="NIA3" s="195"/>
      <c r="NIB3" s="195"/>
      <c r="NIC3" s="195"/>
      <c r="NID3" s="315"/>
      <c r="NIE3" s="195"/>
      <c r="NIF3" s="195"/>
      <c r="NIG3" s="195"/>
      <c r="NIH3" s="195"/>
      <c r="NII3" s="195"/>
      <c r="NIJ3" s="195"/>
      <c r="NIK3" s="195"/>
      <c r="NIL3" s="195"/>
      <c r="NIM3" s="195"/>
      <c r="NIN3" s="195"/>
      <c r="NIO3" s="195"/>
      <c r="NIP3" s="195"/>
      <c r="NIQ3" s="195"/>
      <c r="NIR3" s="315"/>
      <c r="NIS3" s="195"/>
      <c r="NIT3" s="195"/>
      <c r="NIU3" s="195"/>
      <c r="NIV3" s="195"/>
      <c r="NIW3" s="195"/>
      <c r="NIX3" s="195"/>
      <c r="NIY3" s="195"/>
      <c r="NIZ3" s="195"/>
      <c r="NJA3" s="195"/>
      <c r="NJB3" s="195"/>
      <c r="NJC3" s="195"/>
      <c r="NJD3" s="195"/>
      <c r="NJE3" s="195"/>
      <c r="NJF3" s="315"/>
      <c r="NJG3" s="195"/>
      <c r="NJH3" s="195"/>
      <c r="NJI3" s="195"/>
      <c r="NJJ3" s="195"/>
      <c r="NJK3" s="195"/>
      <c r="NJL3" s="195"/>
      <c r="NJM3" s="195"/>
      <c r="NJN3" s="195"/>
      <c r="NJO3" s="195"/>
      <c r="NJP3" s="195"/>
      <c r="NJQ3" s="195"/>
      <c r="NJR3" s="195"/>
      <c r="NJS3" s="195"/>
      <c r="NJT3" s="315"/>
      <c r="NJU3" s="195"/>
      <c r="NJV3" s="195"/>
      <c r="NJW3" s="195"/>
      <c r="NJX3" s="195"/>
      <c r="NJY3" s="195"/>
      <c r="NJZ3" s="195"/>
      <c r="NKA3" s="195"/>
      <c r="NKB3" s="195"/>
      <c r="NKC3" s="195"/>
      <c r="NKD3" s="195"/>
      <c r="NKE3" s="195"/>
      <c r="NKF3" s="195"/>
      <c r="NKG3" s="195"/>
      <c r="NKH3" s="315"/>
      <c r="NKI3" s="195"/>
      <c r="NKJ3" s="195"/>
      <c r="NKK3" s="195"/>
      <c r="NKL3" s="195"/>
      <c r="NKM3" s="195"/>
      <c r="NKN3" s="195"/>
      <c r="NKO3" s="195"/>
      <c r="NKP3" s="195"/>
      <c r="NKQ3" s="195"/>
      <c r="NKR3" s="195"/>
      <c r="NKS3" s="195"/>
      <c r="NKT3" s="195"/>
      <c r="NKU3" s="195"/>
      <c r="NKV3" s="315"/>
      <c r="NKW3" s="195"/>
      <c r="NKX3" s="195"/>
      <c r="NKY3" s="195"/>
      <c r="NKZ3" s="195"/>
      <c r="NLA3" s="195"/>
      <c r="NLB3" s="195"/>
      <c r="NLC3" s="195"/>
      <c r="NLD3" s="195"/>
      <c r="NLE3" s="195"/>
      <c r="NLF3" s="195"/>
      <c r="NLG3" s="195"/>
      <c r="NLH3" s="195"/>
      <c r="NLI3" s="195"/>
      <c r="NLJ3" s="315"/>
      <c r="NLK3" s="195"/>
      <c r="NLL3" s="195"/>
      <c r="NLM3" s="195"/>
      <c r="NLN3" s="195"/>
      <c r="NLO3" s="195"/>
      <c r="NLP3" s="195"/>
      <c r="NLQ3" s="195"/>
      <c r="NLR3" s="195"/>
      <c r="NLS3" s="195"/>
      <c r="NLT3" s="195"/>
      <c r="NLU3" s="195"/>
      <c r="NLV3" s="195"/>
      <c r="NLW3" s="195"/>
      <c r="NLX3" s="315"/>
      <c r="NLY3" s="195"/>
      <c r="NLZ3" s="195"/>
      <c r="NMA3" s="195"/>
      <c r="NMB3" s="195"/>
      <c r="NMC3" s="195"/>
      <c r="NMD3" s="195"/>
      <c r="NME3" s="195"/>
      <c r="NMF3" s="195"/>
      <c r="NMG3" s="195"/>
      <c r="NMH3" s="195"/>
      <c r="NMI3" s="195"/>
      <c r="NMJ3" s="195"/>
      <c r="NMK3" s="195"/>
      <c r="NML3" s="315"/>
      <c r="NMM3" s="195"/>
      <c r="NMN3" s="195"/>
      <c r="NMO3" s="195"/>
      <c r="NMP3" s="195"/>
      <c r="NMQ3" s="195"/>
      <c r="NMR3" s="195"/>
      <c r="NMS3" s="195"/>
      <c r="NMT3" s="195"/>
      <c r="NMU3" s="195"/>
      <c r="NMV3" s="195"/>
      <c r="NMW3" s="195"/>
      <c r="NMX3" s="195"/>
      <c r="NMY3" s="195"/>
      <c r="NMZ3" s="315"/>
      <c r="NNA3" s="195"/>
      <c r="NNB3" s="195"/>
      <c r="NNC3" s="195"/>
      <c r="NND3" s="195"/>
      <c r="NNE3" s="195"/>
      <c r="NNF3" s="195"/>
      <c r="NNG3" s="195"/>
      <c r="NNH3" s="195"/>
      <c r="NNI3" s="195"/>
      <c r="NNJ3" s="195"/>
      <c r="NNK3" s="195"/>
      <c r="NNL3" s="195"/>
      <c r="NNM3" s="195"/>
      <c r="NNN3" s="315"/>
      <c r="NNO3" s="195"/>
      <c r="NNP3" s="195"/>
      <c r="NNQ3" s="195"/>
      <c r="NNR3" s="195"/>
      <c r="NNS3" s="195"/>
      <c r="NNT3" s="195"/>
      <c r="NNU3" s="195"/>
      <c r="NNV3" s="195"/>
      <c r="NNW3" s="195"/>
      <c r="NNX3" s="195"/>
      <c r="NNY3" s="195"/>
      <c r="NNZ3" s="195"/>
      <c r="NOA3" s="195"/>
      <c r="NOB3" s="315"/>
      <c r="NOC3" s="195"/>
      <c r="NOD3" s="195"/>
      <c r="NOE3" s="195"/>
      <c r="NOF3" s="195"/>
      <c r="NOG3" s="195"/>
      <c r="NOH3" s="195"/>
      <c r="NOI3" s="195"/>
      <c r="NOJ3" s="195"/>
      <c r="NOK3" s="195"/>
      <c r="NOL3" s="195"/>
      <c r="NOM3" s="195"/>
      <c r="NON3" s="195"/>
      <c r="NOO3" s="195"/>
      <c r="NOP3" s="315"/>
      <c r="NOQ3" s="195"/>
      <c r="NOR3" s="195"/>
      <c r="NOS3" s="195"/>
      <c r="NOT3" s="195"/>
      <c r="NOU3" s="195"/>
      <c r="NOV3" s="195"/>
      <c r="NOW3" s="195"/>
      <c r="NOX3" s="195"/>
      <c r="NOY3" s="195"/>
      <c r="NOZ3" s="195"/>
      <c r="NPA3" s="195"/>
      <c r="NPB3" s="195"/>
      <c r="NPC3" s="195"/>
      <c r="NPD3" s="315"/>
      <c r="NPE3" s="195"/>
      <c r="NPF3" s="195"/>
      <c r="NPG3" s="195"/>
      <c r="NPH3" s="195"/>
      <c r="NPI3" s="195"/>
      <c r="NPJ3" s="195"/>
      <c r="NPK3" s="195"/>
      <c r="NPL3" s="195"/>
      <c r="NPM3" s="195"/>
      <c r="NPN3" s="195"/>
      <c r="NPO3" s="195"/>
      <c r="NPP3" s="195"/>
      <c r="NPQ3" s="195"/>
      <c r="NPR3" s="315"/>
      <c r="NPS3" s="195"/>
      <c r="NPT3" s="195"/>
      <c r="NPU3" s="195"/>
      <c r="NPV3" s="195"/>
      <c r="NPW3" s="195"/>
      <c r="NPX3" s="195"/>
      <c r="NPY3" s="195"/>
      <c r="NPZ3" s="195"/>
      <c r="NQA3" s="195"/>
      <c r="NQB3" s="195"/>
      <c r="NQC3" s="195"/>
      <c r="NQD3" s="195"/>
      <c r="NQE3" s="195"/>
      <c r="NQF3" s="315"/>
      <c r="NQG3" s="195"/>
      <c r="NQH3" s="195"/>
      <c r="NQI3" s="195"/>
      <c r="NQJ3" s="195"/>
      <c r="NQK3" s="195"/>
      <c r="NQL3" s="195"/>
      <c r="NQM3" s="195"/>
      <c r="NQN3" s="195"/>
      <c r="NQO3" s="195"/>
      <c r="NQP3" s="195"/>
      <c r="NQQ3" s="195"/>
      <c r="NQR3" s="195"/>
      <c r="NQS3" s="195"/>
      <c r="NQT3" s="315"/>
      <c r="NQU3" s="195"/>
      <c r="NQV3" s="195"/>
      <c r="NQW3" s="195"/>
      <c r="NQX3" s="195"/>
      <c r="NQY3" s="195"/>
      <c r="NQZ3" s="195"/>
      <c r="NRA3" s="195"/>
      <c r="NRB3" s="195"/>
      <c r="NRC3" s="195"/>
      <c r="NRD3" s="195"/>
      <c r="NRE3" s="195"/>
      <c r="NRF3" s="195"/>
      <c r="NRG3" s="195"/>
      <c r="NRH3" s="315"/>
      <c r="NRI3" s="195"/>
      <c r="NRJ3" s="195"/>
      <c r="NRK3" s="195"/>
      <c r="NRL3" s="195"/>
      <c r="NRM3" s="195"/>
      <c r="NRN3" s="195"/>
      <c r="NRO3" s="195"/>
      <c r="NRP3" s="195"/>
      <c r="NRQ3" s="195"/>
      <c r="NRR3" s="195"/>
      <c r="NRS3" s="195"/>
      <c r="NRT3" s="195"/>
      <c r="NRU3" s="195"/>
      <c r="NRV3" s="315"/>
      <c r="NRW3" s="195"/>
      <c r="NRX3" s="195"/>
      <c r="NRY3" s="195"/>
      <c r="NRZ3" s="195"/>
      <c r="NSA3" s="195"/>
      <c r="NSB3" s="195"/>
      <c r="NSC3" s="195"/>
      <c r="NSD3" s="195"/>
      <c r="NSE3" s="195"/>
      <c r="NSF3" s="195"/>
      <c r="NSG3" s="195"/>
      <c r="NSH3" s="195"/>
      <c r="NSI3" s="195"/>
      <c r="NSJ3" s="315"/>
      <c r="NSK3" s="195"/>
      <c r="NSL3" s="195"/>
      <c r="NSM3" s="195"/>
      <c r="NSN3" s="195"/>
      <c r="NSO3" s="195"/>
      <c r="NSP3" s="195"/>
      <c r="NSQ3" s="195"/>
      <c r="NSR3" s="195"/>
      <c r="NSS3" s="195"/>
      <c r="NST3" s="195"/>
      <c r="NSU3" s="195"/>
      <c r="NSV3" s="195"/>
      <c r="NSW3" s="195"/>
      <c r="NSX3" s="315"/>
      <c r="NSY3" s="195"/>
      <c r="NSZ3" s="195"/>
      <c r="NTA3" s="195"/>
      <c r="NTB3" s="195"/>
      <c r="NTC3" s="195"/>
      <c r="NTD3" s="195"/>
      <c r="NTE3" s="195"/>
      <c r="NTF3" s="195"/>
      <c r="NTG3" s="195"/>
      <c r="NTH3" s="195"/>
      <c r="NTI3" s="195"/>
      <c r="NTJ3" s="195"/>
      <c r="NTK3" s="195"/>
      <c r="NTL3" s="315"/>
      <c r="NTM3" s="195"/>
      <c r="NTN3" s="195"/>
      <c r="NTO3" s="195"/>
      <c r="NTP3" s="195"/>
      <c r="NTQ3" s="195"/>
      <c r="NTR3" s="195"/>
      <c r="NTS3" s="195"/>
      <c r="NTT3" s="195"/>
      <c r="NTU3" s="195"/>
      <c r="NTV3" s="195"/>
      <c r="NTW3" s="195"/>
      <c r="NTX3" s="195"/>
      <c r="NTY3" s="195"/>
      <c r="NTZ3" s="315"/>
      <c r="NUA3" s="195"/>
      <c r="NUB3" s="195"/>
      <c r="NUC3" s="195"/>
      <c r="NUD3" s="195"/>
      <c r="NUE3" s="195"/>
      <c r="NUF3" s="195"/>
      <c r="NUG3" s="195"/>
      <c r="NUH3" s="195"/>
      <c r="NUI3" s="195"/>
      <c r="NUJ3" s="195"/>
      <c r="NUK3" s="195"/>
      <c r="NUL3" s="195"/>
      <c r="NUM3" s="195"/>
      <c r="NUN3" s="315"/>
      <c r="NUO3" s="195"/>
      <c r="NUP3" s="195"/>
      <c r="NUQ3" s="195"/>
      <c r="NUR3" s="195"/>
      <c r="NUS3" s="195"/>
      <c r="NUT3" s="195"/>
      <c r="NUU3" s="195"/>
      <c r="NUV3" s="195"/>
      <c r="NUW3" s="195"/>
      <c r="NUX3" s="195"/>
      <c r="NUY3" s="195"/>
      <c r="NUZ3" s="195"/>
      <c r="NVA3" s="195"/>
      <c r="NVB3" s="315"/>
      <c r="NVC3" s="195"/>
      <c r="NVD3" s="195"/>
      <c r="NVE3" s="195"/>
      <c r="NVF3" s="195"/>
      <c r="NVG3" s="195"/>
      <c r="NVH3" s="195"/>
      <c r="NVI3" s="195"/>
      <c r="NVJ3" s="195"/>
      <c r="NVK3" s="195"/>
      <c r="NVL3" s="195"/>
      <c r="NVM3" s="195"/>
      <c r="NVN3" s="195"/>
      <c r="NVO3" s="195"/>
      <c r="NVP3" s="315"/>
      <c r="NVQ3" s="195"/>
      <c r="NVR3" s="195"/>
      <c r="NVS3" s="195"/>
      <c r="NVT3" s="195"/>
      <c r="NVU3" s="195"/>
      <c r="NVV3" s="195"/>
      <c r="NVW3" s="195"/>
      <c r="NVX3" s="195"/>
      <c r="NVY3" s="195"/>
      <c r="NVZ3" s="195"/>
      <c r="NWA3" s="195"/>
      <c r="NWB3" s="195"/>
      <c r="NWC3" s="195"/>
      <c r="NWD3" s="315"/>
      <c r="NWE3" s="195"/>
      <c r="NWF3" s="195"/>
      <c r="NWG3" s="195"/>
      <c r="NWH3" s="195"/>
      <c r="NWI3" s="195"/>
      <c r="NWJ3" s="195"/>
      <c r="NWK3" s="195"/>
      <c r="NWL3" s="195"/>
      <c r="NWM3" s="195"/>
      <c r="NWN3" s="195"/>
      <c r="NWO3" s="195"/>
      <c r="NWP3" s="195"/>
      <c r="NWQ3" s="195"/>
      <c r="NWR3" s="315"/>
      <c r="NWS3" s="195"/>
      <c r="NWT3" s="195"/>
      <c r="NWU3" s="195"/>
      <c r="NWV3" s="195"/>
      <c r="NWW3" s="195"/>
      <c r="NWX3" s="195"/>
      <c r="NWY3" s="195"/>
      <c r="NWZ3" s="195"/>
      <c r="NXA3" s="195"/>
      <c r="NXB3" s="195"/>
      <c r="NXC3" s="195"/>
      <c r="NXD3" s="195"/>
      <c r="NXE3" s="195"/>
      <c r="NXF3" s="315"/>
      <c r="NXG3" s="195"/>
      <c r="NXH3" s="195"/>
      <c r="NXI3" s="195"/>
      <c r="NXJ3" s="195"/>
      <c r="NXK3" s="195"/>
      <c r="NXL3" s="195"/>
      <c r="NXM3" s="195"/>
      <c r="NXN3" s="195"/>
      <c r="NXO3" s="195"/>
      <c r="NXP3" s="195"/>
      <c r="NXQ3" s="195"/>
      <c r="NXR3" s="195"/>
      <c r="NXS3" s="195"/>
      <c r="NXT3" s="315"/>
      <c r="NXU3" s="195"/>
      <c r="NXV3" s="195"/>
      <c r="NXW3" s="195"/>
      <c r="NXX3" s="195"/>
      <c r="NXY3" s="195"/>
      <c r="NXZ3" s="195"/>
      <c r="NYA3" s="195"/>
      <c r="NYB3" s="195"/>
      <c r="NYC3" s="195"/>
      <c r="NYD3" s="195"/>
      <c r="NYE3" s="195"/>
      <c r="NYF3" s="195"/>
      <c r="NYG3" s="195"/>
      <c r="NYH3" s="315"/>
      <c r="NYI3" s="195"/>
      <c r="NYJ3" s="195"/>
      <c r="NYK3" s="195"/>
      <c r="NYL3" s="195"/>
      <c r="NYM3" s="195"/>
      <c r="NYN3" s="195"/>
      <c r="NYO3" s="195"/>
      <c r="NYP3" s="195"/>
      <c r="NYQ3" s="195"/>
      <c r="NYR3" s="195"/>
      <c r="NYS3" s="195"/>
      <c r="NYT3" s="195"/>
      <c r="NYU3" s="195"/>
      <c r="NYV3" s="315"/>
      <c r="NYW3" s="195"/>
      <c r="NYX3" s="195"/>
      <c r="NYY3" s="195"/>
      <c r="NYZ3" s="195"/>
      <c r="NZA3" s="195"/>
      <c r="NZB3" s="195"/>
      <c r="NZC3" s="195"/>
      <c r="NZD3" s="195"/>
      <c r="NZE3" s="195"/>
      <c r="NZF3" s="195"/>
      <c r="NZG3" s="195"/>
      <c r="NZH3" s="195"/>
      <c r="NZI3" s="195"/>
      <c r="NZJ3" s="315"/>
      <c r="NZK3" s="195"/>
      <c r="NZL3" s="195"/>
      <c r="NZM3" s="195"/>
      <c r="NZN3" s="195"/>
      <c r="NZO3" s="195"/>
      <c r="NZP3" s="195"/>
      <c r="NZQ3" s="195"/>
      <c r="NZR3" s="195"/>
      <c r="NZS3" s="195"/>
      <c r="NZT3" s="195"/>
      <c r="NZU3" s="195"/>
      <c r="NZV3" s="195"/>
      <c r="NZW3" s="195"/>
      <c r="NZX3" s="315"/>
      <c r="NZY3" s="195"/>
      <c r="NZZ3" s="195"/>
      <c r="OAA3" s="195"/>
      <c r="OAB3" s="195"/>
      <c r="OAC3" s="195"/>
      <c r="OAD3" s="195"/>
      <c r="OAE3" s="195"/>
      <c r="OAF3" s="195"/>
      <c r="OAG3" s="195"/>
      <c r="OAH3" s="195"/>
      <c r="OAI3" s="195"/>
      <c r="OAJ3" s="195"/>
      <c r="OAK3" s="195"/>
      <c r="OAL3" s="315"/>
      <c r="OAM3" s="195"/>
      <c r="OAN3" s="195"/>
      <c r="OAO3" s="195"/>
      <c r="OAP3" s="195"/>
      <c r="OAQ3" s="195"/>
      <c r="OAR3" s="195"/>
      <c r="OAS3" s="195"/>
      <c r="OAT3" s="195"/>
      <c r="OAU3" s="195"/>
      <c r="OAV3" s="195"/>
      <c r="OAW3" s="195"/>
      <c r="OAX3" s="195"/>
      <c r="OAY3" s="195"/>
      <c r="OAZ3" s="315"/>
      <c r="OBA3" s="195"/>
      <c r="OBB3" s="195"/>
      <c r="OBC3" s="195"/>
      <c r="OBD3" s="195"/>
      <c r="OBE3" s="195"/>
      <c r="OBF3" s="195"/>
      <c r="OBG3" s="195"/>
      <c r="OBH3" s="195"/>
      <c r="OBI3" s="195"/>
      <c r="OBJ3" s="195"/>
      <c r="OBK3" s="195"/>
      <c r="OBL3" s="195"/>
      <c r="OBM3" s="195"/>
      <c r="OBN3" s="315"/>
      <c r="OBO3" s="195"/>
      <c r="OBP3" s="195"/>
      <c r="OBQ3" s="195"/>
      <c r="OBR3" s="195"/>
      <c r="OBS3" s="195"/>
      <c r="OBT3" s="195"/>
      <c r="OBU3" s="195"/>
      <c r="OBV3" s="195"/>
      <c r="OBW3" s="195"/>
      <c r="OBX3" s="195"/>
      <c r="OBY3" s="195"/>
      <c r="OBZ3" s="195"/>
      <c r="OCA3" s="195"/>
      <c r="OCB3" s="315"/>
      <c r="OCC3" s="195"/>
      <c r="OCD3" s="195"/>
      <c r="OCE3" s="195"/>
      <c r="OCF3" s="195"/>
      <c r="OCG3" s="195"/>
      <c r="OCH3" s="195"/>
      <c r="OCI3" s="195"/>
      <c r="OCJ3" s="195"/>
      <c r="OCK3" s="195"/>
      <c r="OCL3" s="195"/>
      <c r="OCM3" s="195"/>
      <c r="OCN3" s="195"/>
      <c r="OCO3" s="195"/>
      <c r="OCP3" s="315"/>
      <c r="OCQ3" s="195"/>
      <c r="OCR3" s="195"/>
      <c r="OCS3" s="195"/>
      <c r="OCT3" s="195"/>
      <c r="OCU3" s="195"/>
      <c r="OCV3" s="195"/>
      <c r="OCW3" s="195"/>
      <c r="OCX3" s="195"/>
      <c r="OCY3" s="195"/>
      <c r="OCZ3" s="195"/>
      <c r="ODA3" s="195"/>
      <c r="ODB3" s="195"/>
      <c r="ODC3" s="195"/>
      <c r="ODD3" s="315"/>
      <c r="ODE3" s="195"/>
      <c r="ODF3" s="195"/>
      <c r="ODG3" s="195"/>
      <c r="ODH3" s="195"/>
      <c r="ODI3" s="195"/>
      <c r="ODJ3" s="195"/>
      <c r="ODK3" s="195"/>
      <c r="ODL3" s="195"/>
      <c r="ODM3" s="195"/>
      <c r="ODN3" s="195"/>
      <c r="ODO3" s="195"/>
      <c r="ODP3" s="195"/>
      <c r="ODQ3" s="195"/>
      <c r="ODR3" s="315"/>
      <c r="ODS3" s="195"/>
      <c r="ODT3" s="195"/>
      <c r="ODU3" s="195"/>
      <c r="ODV3" s="195"/>
      <c r="ODW3" s="195"/>
      <c r="ODX3" s="195"/>
      <c r="ODY3" s="195"/>
      <c r="ODZ3" s="195"/>
      <c r="OEA3" s="195"/>
      <c r="OEB3" s="195"/>
      <c r="OEC3" s="195"/>
      <c r="OED3" s="195"/>
      <c r="OEE3" s="195"/>
      <c r="OEF3" s="315"/>
      <c r="OEG3" s="195"/>
      <c r="OEH3" s="195"/>
      <c r="OEI3" s="195"/>
      <c r="OEJ3" s="195"/>
      <c r="OEK3" s="195"/>
      <c r="OEL3" s="195"/>
      <c r="OEM3" s="195"/>
      <c r="OEN3" s="195"/>
      <c r="OEO3" s="195"/>
      <c r="OEP3" s="195"/>
      <c r="OEQ3" s="195"/>
      <c r="OER3" s="195"/>
      <c r="OES3" s="195"/>
      <c r="OET3" s="315"/>
      <c r="OEU3" s="195"/>
      <c r="OEV3" s="195"/>
      <c r="OEW3" s="195"/>
      <c r="OEX3" s="195"/>
      <c r="OEY3" s="195"/>
      <c r="OEZ3" s="195"/>
      <c r="OFA3" s="195"/>
      <c r="OFB3" s="195"/>
      <c r="OFC3" s="195"/>
      <c r="OFD3" s="195"/>
      <c r="OFE3" s="195"/>
      <c r="OFF3" s="195"/>
      <c r="OFG3" s="195"/>
      <c r="OFH3" s="315"/>
      <c r="OFI3" s="195"/>
      <c r="OFJ3" s="195"/>
      <c r="OFK3" s="195"/>
      <c r="OFL3" s="195"/>
      <c r="OFM3" s="195"/>
      <c r="OFN3" s="195"/>
      <c r="OFO3" s="195"/>
      <c r="OFP3" s="195"/>
      <c r="OFQ3" s="195"/>
      <c r="OFR3" s="195"/>
      <c r="OFS3" s="195"/>
      <c r="OFT3" s="195"/>
      <c r="OFU3" s="195"/>
      <c r="OFV3" s="315"/>
      <c r="OFW3" s="195"/>
      <c r="OFX3" s="195"/>
      <c r="OFY3" s="195"/>
      <c r="OFZ3" s="195"/>
      <c r="OGA3" s="195"/>
      <c r="OGB3" s="195"/>
      <c r="OGC3" s="195"/>
      <c r="OGD3" s="195"/>
      <c r="OGE3" s="195"/>
      <c r="OGF3" s="195"/>
      <c r="OGG3" s="195"/>
      <c r="OGH3" s="195"/>
      <c r="OGI3" s="195"/>
      <c r="OGJ3" s="315"/>
      <c r="OGK3" s="195"/>
      <c r="OGL3" s="195"/>
      <c r="OGM3" s="195"/>
      <c r="OGN3" s="195"/>
      <c r="OGO3" s="195"/>
      <c r="OGP3" s="195"/>
      <c r="OGQ3" s="195"/>
      <c r="OGR3" s="195"/>
      <c r="OGS3" s="195"/>
      <c r="OGT3" s="195"/>
      <c r="OGU3" s="195"/>
      <c r="OGV3" s="195"/>
      <c r="OGW3" s="195"/>
      <c r="OGX3" s="315"/>
      <c r="OGY3" s="195"/>
      <c r="OGZ3" s="195"/>
      <c r="OHA3" s="195"/>
      <c r="OHB3" s="195"/>
      <c r="OHC3" s="195"/>
      <c r="OHD3" s="195"/>
      <c r="OHE3" s="195"/>
      <c r="OHF3" s="195"/>
      <c r="OHG3" s="195"/>
      <c r="OHH3" s="195"/>
      <c r="OHI3" s="195"/>
      <c r="OHJ3" s="195"/>
      <c r="OHK3" s="195"/>
      <c r="OHL3" s="315"/>
      <c r="OHM3" s="195"/>
      <c r="OHN3" s="195"/>
      <c r="OHO3" s="195"/>
      <c r="OHP3" s="195"/>
      <c r="OHQ3" s="195"/>
      <c r="OHR3" s="195"/>
      <c r="OHS3" s="195"/>
      <c r="OHT3" s="195"/>
      <c r="OHU3" s="195"/>
      <c r="OHV3" s="195"/>
      <c r="OHW3" s="195"/>
      <c r="OHX3" s="195"/>
      <c r="OHY3" s="195"/>
      <c r="OHZ3" s="315"/>
      <c r="OIA3" s="195"/>
      <c r="OIB3" s="195"/>
      <c r="OIC3" s="195"/>
      <c r="OID3" s="195"/>
      <c r="OIE3" s="195"/>
      <c r="OIF3" s="195"/>
      <c r="OIG3" s="195"/>
      <c r="OIH3" s="195"/>
      <c r="OII3" s="195"/>
      <c r="OIJ3" s="195"/>
      <c r="OIK3" s="195"/>
      <c r="OIL3" s="195"/>
      <c r="OIM3" s="195"/>
      <c r="OIN3" s="315"/>
      <c r="OIO3" s="195"/>
      <c r="OIP3" s="195"/>
      <c r="OIQ3" s="195"/>
      <c r="OIR3" s="195"/>
      <c r="OIS3" s="195"/>
      <c r="OIT3" s="195"/>
      <c r="OIU3" s="195"/>
      <c r="OIV3" s="195"/>
      <c r="OIW3" s="195"/>
      <c r="OIX3" s="195"/>
      <c r="OIY3" s="195"/>
      <c r="OIZ3" s="195"/>
      <c r="OJA3" s="195"/>
      <c r="OJB3" s="315"/>
      <c r="OJC3" s="195"/>
      <c r="OJD3" s="195"/>
      <c r="OJE3" s="195"/>
      <c r="OJF3" s="195"/>
      <c r="OJG3" s="195"/>
      <c r="OJH3" s="195"/>
      <c r="OJI3" s="195"/>
      <c r="OJJ3" s="195"/>
      <c r="OJK3" s="195"/>
      <c r="OJL3" s="195"/>
      <c r="OJM3" s="195"/>
      <c r="OJN3" s="195"/>
      <c r="OJO3" s="195"/>
      <c r="OJP3" s="315"/>
      <c r="OJQ3" s="195"/>
      <c r="OJR3" s="195"/>
      <c r="OJS3" s="195"/>
      <c r="OJT3" s="195"/>
      <c r="OJU3" s="195"/>
      <c r="OJV3" s="195"/>
      <c r="OJW3" s="195"/>
      <c r="OJX3" s="195"/>
      <c r="OJY3" s="195"/>
      <c r="OJZ3" s="195"/>
      <c r="OKA3" s="195"/>
      <c r="OKB3" s="195"/>
      <c r="OKC3" s="195"/>
      <c r="OKD3" s="315"/>
      <c r="OKE3" s="195"/>
      <c r="OKF3" s="195"/>
      <c r="OKG3" s="195"/>
      <c r="OKH3" s="195"/>
      <c r="OKI3" s="195"/>
      <c r="OKJ3" s="195"/>
      <c r="OKK3" s="195"/>
      <c r="OKL3" s="195"/>
      <c r="OKM3" s="195"/>
      <c r="OKN3" s="195"/>
      <c r="OKO3" s="195"/>
      <c r="OKP3" s="195"/>
      <c r="OKQ3" s="195"/>
      <c r="OKR3" s="315"/>
      <c r="OKS3" s="195"/>
      <c r="OKT3" s="195"/>
      <c r="OKU3" s="195"/>
      <c r="OKV3" s="195"/>
      <c r="OKW3" s="195"/>
      <c r="OKX3" s="195"/>
      <c r="OKY3" s="195"/>
      <c r="OKZ3" s="195"/>
      <c r="OLA3" s="195"/>
      <c r="OLB3" s="195"/>
      <c r="OLC3" s="195"/>
      <c r="OLD3" s="195"/>
      <c r="OLE3" s="195"/>
      <c r="OLF3" s="315"/>
      <c r="OLG3" s="195"/>
      <c r="OLH3" s="195"/>
      <c r="OLI3" s="195"/>
      <c r="OLJ3" s="195"/>
      <c r="OLK3" s="195"/>
      <c r="OLL3" s="195"/>
      <c r="OLM3" s="195"/>
      <c r="OLN3" s="195"/>
      <c r="OLO3" s="195"/>
      <c r="OLP3" s="195"/>
      <c r="OLQ3" s="195"/>
      <c r="OLR3" s="195"/>
      <c r="OLS3" s="195"/>
      <c r="OLT3" s="315"/>
      <c r="OLU3" s="195"/>
      <c r="OLV3" s="195"/>
      <c r="OLW3" s="195"/>
      <c r="OLX3" s="195"/>
      <c r="OLY3" s="195"/>
      <c r="OLZ3" s="195"/>
      <c r="OMA3" s="195"/>
      <c r="OMB3" s="195"/>
      <c r="OMC3" s="195"/>
      <c r="OMD3" s="195"/>
      <c r="OME3" s="195"/>
      <c r="OMF3" s="195"/>
      <c r="OMG3" s="195"/>
      <c r="OMH3" s="315"/>
      <c r="OMI3" s="195"/>
      <c r="OMJ3" s="195"/>
      <c r="OMK3" s="195"/>
      <c r="OML3" s="195"/>
      <c r="OMM3" s="195"/>
      <c r="OMN3" s="195"/>
      <c r="OMO3" s="195"/>
      <c r="OMP3" s="195"/>
      <c r="OMQ3" s="195"/>
      <c r="OMR3" s="195"/>
      <c r="OMS3" s="195"/>
      <c r="OMT3" s="195"/>
      <c r="OMU3" s="195"/>
      <c r="OMV3" s="315"/>
      <c r="OMW3" s="195"/>
      <c r="OMX3" s="195"/>
      <c r="OMY3" s="195"/>
      <c r="OMZ3" s="195"/>
      <c r="ONA3" s="195"/>
      <c r="ONB3" s="195"/>
      <c r="ONC3" s="195"/>
      <c r="OND3" s="195"/>
      <c r="ONE3" s="195"/>
      <c r="ONF3" s="195"/>
      <c r="ONG3" s="195"/>
      <c r="ONH3" s="195"/>
      <c r="ONI3" s="195"/>
      <c r="ONJ3" s="315"/>
      <c r="ONK3" s="195"/>
      <c r="ONL3" s="195"/>
      <c r="ONM3" s="195"/>
      <c r="ONN3" s="195"/>
      <c r="ONO3" s="195"/>
      <c r="ONP3" s="195"/>
      <c r="ONQ3" s="195"/>
      <c r="ONR3" s="195"/>
      <c r="ONS3" s="195"/>
      <c r="ONT3" s="195"/>
      <c r="ONU3" s="195"/>
      <c r="ONV3" s="195"/>
      <c r="ONW3" s="195"/>
      <c r="ONX3" s="315"/>
      <c r="ONY3" s="195"/>
      <c r="ONZ3" s="195"/>
      <c r="OOA3" s="195"/>
      <c r="OOB3" s="195"/>
      <c r="OOC3" s="195"/>
      <c r="OOD3" s="195"/>
      <c r="OOE3" s="195"/>
      <c r="OOF3" s="195"/>
      <c r="OOG3" s="195"/>
      <c r="OOH3" s="195"/>
      <c r="OOI3" s="195"/>
      <c r="OOJ3" s="195"/>
      <c r="OOK3" s="195"/>
      <c r="OOL3" s="315"/>
      <c r="OOM3" s="195"/>
      <c r="OON3" s="195"/>
      <c r="OOO3" s="195"/>
      <c r="OOP3" s="195"/>
      <c r="OOQ3" s="195"/>
      <c r="OOR3" s="195"/>
      <c r="OOS3" s="195"/>
      <c r="OOT3" s="195"/>
      <c r="OOU3" s="195"/>
      <c r="OOV3" s="195"/>
      <c r="OOW3" s="195"/>
      <c r="OOX3" s="195"/>
      <c r="OOY3" s="195"/>
      <c r="OOZ3" s="315"/>
      <c r="OPA3" s="195"/>
      <c r="OPB3" s="195"/>
      <c r="OPC3" s="195"/>
      <c r="OPD3" s="195"/>
      <c r="OPE3" s="195"/>
      <c r="OPF3" s="195"/>
      <c r="OPG3" s="195"/>
      <c r="OPH3" s="195"/>
      <c r="OPI3" s="195"/>
      <c r="OPJ3" s="195"/>
      <c r="OPK3" s="195"/>
      <c r="OPL3" s="195"/>
      <c r="OPM3" s="195"/>
      <c r="OPN3" s="315"/>
      <c r="OPO3" s="195"/>
      <c r="OPP3" s="195"/>
      <c r="OPQ3" s="195"/>
      <c r="OPR3" s="195"/>
      <c r="OPS3" s="195"/>
      <c r="OPT3" s="195"/>
      <c r="OPU3" s="195"/>
      <c r="OPV3" s="195"/>
      <c r="OPW3" s="195"/>
      <c r="OPX3" s="195"/>
      <c r="OPY3" s="195"/>
      <c r="OPZ3" s="195"/>
      <c r="OQA3" s="195"/>
      <c r="OQB3" s="315"/>
      <c r="OQC3" s="195"/>
      <c r="OQD3" s="195"/>
      <c r="OQE3" s="195"/>
      <c r="OQF3" s="195"/>
      <c r="OQG3" s="195"/>
      <c r="OQH3" s="195"/>
      <c r="OQI3" s="195"/>
      <c r="OQJ3" s="195"/>
      <c r="OQK3" s="195"/>
      <c r="OQL3" s="195"/>
      <c r="OQM3" s="195"/>
      <c r="OQN3" s="195"/>
      <c r="OQO3" s="195"/>
      <c r="OQP3" s="315"/>
      <c r="OQQ3" s="195"/>
      <c r="OQR3" s="195"/>
      <c r="OQS3" s="195"/>
      <c r="OQT3" s="195"/>
      <c r="OQU3" s="195"/>
      <c r="OQV3" s="195"/>
      <c r="OQW3" s="195"/>
      <c r="OQX3" s="195"/>
      <c r="OQY3" s="195"/>
      <c r="OQZ3" s="195"/>
      <c r="ORA3" s="195"/>
      <c r="ORB3" s="195"/>
      <c r="ORC3" s="195"/>
      <c r="ORD3" s="315"/>
      <c r="ORE3" s="195"/>
      <c r="ORF3" s="195"/>
      <c r="ORG3" s="195"/>
      <c r="ORH3" s="195"/>
      <c r="ORI3" s="195"/>
      <c r="ORJ3" s="195"/>
      <c r="ORK3" s="195"/>
      <c r="ORL3" s="195"/>
      <c r="ORM3" s="195"/>
      <c r="ORN3" s="195"/>
      <c r="ORO3" s="195"/>
      <c r="ORP3" s="195"/>
      <c r="ORQ3" s="195"/>
      <c r="ORR3" s="315"/>
      <c r="ORS3" s="195"/>
      <c r="ORT3" s="195"/>
      <c r="ORU3" s="195"/>
      <c r="ORV3" s="195"/>
      <c r="ORW3" s="195"/>
      <c r="ORX3" s="195"/>
      <c r="ORY3" s="195"/>
      <c r="ORZ3" s="195"/>
      <c r="OSA3" s="195"/>
      <c r="OSB3" s="195"/>
      <c r="OSC3" s="195"/>
      <c r="OSD3" s="195"/>
      <c r="OSE3" s="195"/>
      <c r="OSF3" s="315"/>
      <c r="OSG3" s="195"/>
      <c r="OSH3" s="195"/>
      <c r="OSI3" s="195"/>
      <c r="OSJ3" s="195"/>
      <c r="OSK3" s="195"/>
      <c r="OSL3" s="195"/>
      <c r="OSM3" s="195"/>
      <c r="OSN3" s="195"/>
      <c r="OSO3" s="195"/>
      <c r="OSP3" s="195"/>
      <c r="OSQ3" s="195"/>
      <c r="OSR3" s="195"/>
      <c r="OSS3" s="195"/>
      <c r="OST3" s="315"/>
      <c r="OSU3" s="195"/>
      <c r="OSV3" s="195"/>
      <c r="OSW3" s="195"/>
      <c r="OSX3" s="195"/>
      <c r="OSY3" s="195"/>
      <c r="OSZ3" s="195"/>
      <c r="OTA3" s="195"/>
      <c r="OTB3" s="195"/>
      <c r="OTC3" s="195"/>
      <c r="OTD3" s="195"/>
      <c r="OTE3" s="195"/>
      <c r="OTF3" s="195"/>
      <c r="OTG3" s="195"/>
      <c r="OTH3" s="315"/>
      <c r="OTI3" s="195"/>
      <c r="OTJ3" s="195"/>
      <c r="OTK3" s="195"/>
      <c r="OTL3" s="195"/>
      <c r="OTM3" s="195"/>
      <c r="OTN3" s="195"/>
      <c r="OTO3" s="195"/>
      <c r="OTP3" s="195"/>
      <c r="OTQ3" s="195"/>
      <c r="OTR3" s="195"/>
      <c r="OTS3" s="195"/>
      <c r="OTT3" s="195"/>
      <c r="OTU3" s="195"/>
      <c r="OTV3" s="315"/>
      <c r="OTW3" s="195"/>
      <c r="OTX3" s="195"/>
      <c r="OTY3" s="195"/>
      <c r="OTZ3" s="195"/>
      <c r="OUA3" s="195"/>
      <c r="OUB3" s="195"/>
      <c r="OUC3" s="195"/>
      <c r="OUD3" s="195"/>
      <c r="OUE3" s="195"/>
      <c r="OUF3" s="195"/>
      <c r="OUG3" s="195"/>
      <c r="OUH3" s="195"/>
      <c r="OUI3" s="195"/>
      <c r="OUJ3" s="315"/>
      <c r="OUK3" s="195"/>
      <c r="OUL3" s="195"/>
      <c r="OUM3" s="195"/>
      <c r="OUN3" s="195"/>
      <c r="OUO3" s="195"/>
      <c r="OUP3" s="195"/>
      <c r="OUQ3" s="195"/>
      <c r="OUR3" s="195"/>
      <c r="OUS3" s="195"/>
      <c r="OUT3" s="195"/>
      <c r="OUU3" s="195"/>
      <c r="OUV3" s="195"/>
      <c r="OUW3" s="195"/>
      <c r="OUX3" s="315"/>
      <c r="OUY3" s="195"/>
      <c r="OUZ3" s="195"/>
      <c r="OVA3" s="195"/>
      <c r="OVB3" s="195"/>
      <c r="OVC3" s="195"/>
      <c r="OVD3" s="195"/>
      <c r="OVE3" s="195"/>
      <c r="OVF3" s="195"/>
      <c r="OVG3" s="195"/>
      <c r="OVH3" s="195"/>
      <c r="OVI3" s="195"/>
      <c r="OVJ3" s="195"/>
      <c r="OVK3" s="195"/>
      <c r="OVL3" s="315"/>
      <c r="OVM3" s="195"/>
      <c r="OVN3" s="195"/>
      <c r="OVO3" s="195"/>
      <c r="OVP3" s="195"/>
      <c r="OVQ3" s="195"/>
      <c r="OVR3" s="195"/>
      <c r="OVS3" s="195"/>
      <c r="OVT3" s="195"/>
      <c r="OVU3" s="195"/>
      <c r="OVV3" s="195"/>
      <c r="OVW3" s="195"/>
      <c r="OVX3" s="195"/>
      <c r="OVY3" s="195"/>
      <c r="OVZ3" s="315"/>
      <c r="OWA3" s="195"/>
      <c r="OWB3" s="195"/>
      <c r="OWC3" s="195"/>
      <c r="OWD3" s="195"/>
      <c r="OWE3" s="195"/>
      <c r="OWF3" s="195"/>
      <c r="OWG3" s="195"/>
      <c r="OWH3" s="195"/>
      <c r="OWI3" s="195"/>
      <c r="OWJ3" s="195"/>
      <c r="OWK3" s="195"/>
      <c r="OWL3" s="195"/>
      <c r="OWM3" s="195"/>
      <c r="OWN3" s="315"/>
      <c r="OWO3" s="195"/>
      <c r="OWP3" s="195"/>
      <c r="OWQ3" s="195"/>
      <c r="OWR3" s="195"/>
      <c r="OWS3" s="195"/>
      <c r="OWT3" s="195"/>
      <c r="OWU3" s="195"/>
      <c r="OWV3" s="195"/>
      <c r="OWW3" s="195"/>
      <c r="OWX3" s="195"/>
      <c r="OWY3" s="195"/>
      <c r="OWZ3" s="195"/>
      <c r="OXA3" s="195"/>
      <c r="OXB3" s="315"/>
      <c r="OXC3" s="195"/>
      <c r="OXD3" s="195"/>
      <c r="OXE3" s="195"/>
      <c r="OXF3" s="195"/>
      <c r="OXG3" s="195"/>
      <c r="OXH3" s="195"/>
      <c r="OXI3" s="195"/>
      <c r="OXJ3" s="195"/>
      <c r="OXK3" s="195"/>
      <c r="OXL3" s="195"/>
      <c r="OXM3" s="195"/>
      <c r="OXN3" s="195"/>
      <c r="OXO3" s="195"/>
      <c r="OXP3" s="315"/>
      <c r="OXQ3" s="195"/>
      <c r="OXR3" s="195"/>
      <c r="OXS3" s="195"/>
      <c r="OXT3" s="195"/>
      <c r="OXU3" s="195"/>
      <c r="OXV3" s="195"/>
      <c r="OXW3" s="195"/>
      <c r="OXX3" s="195"/>
      <c r="OXY3" s="195"/>
      <c r="OXZ3" s="195"/>
      <c r="OYA3" s="195"/>
      <c r="OYB3" s="195"/>
      <c r="OYC3" s="195"/>
      <c r="OYD3" s="315"/>
      <c r="OYE3" s="195"/>
      <c r="OYF3" s="195"/>
      <c r="OYG3" s="195"/>
      <c r="OYH3" s="195"/>
      <c r="OYI3" s="195"/>
      <c r="OYJ3" s="195"/>
      <c r="OYK3" s="195"/>
      <c r="OYL3" s="195"/>
      <c r="OYM3" s="195"/>
      <c r="OYN3" s="195"/>
      <c r="OYO3" s="195"/>
      <c r="OYP3" s="195"/>
      <c r="OYQ3" s="195"/>
      <c r="OYR3" s="315"/>
      <c r="OYS3" s="195"/>
      <c r="OYT3" s="195"/>
      <c r="OYU3" s="195"/>
      <c r="OYV3" s="195"/>
      <c r="OYW3" s="195"/>
      <c r="OYX3" s="195"/>
      <c r="OYY3" s="195"/>
      <c r="OYZ3" s="195"/>
      <c r="OZA3" s="195"/>
      <c r="OZB3" s="195"/>
      <c r="OZC3" s="195"/>
      <c r="OZD3" s="195"/>
      <c r="OZE3" s="195"/>
      <c r="OZF3" s="315"/>
      <c r="OZG3" s="195"/>
      <c r="OZH3" s="195"/>
      <c r="OZI3" s="195"/>
      <c r="OZJ3" s="195"/>
      <c r="OZK3" s="195"/>
      <c r="OZL3" s="195"/>
      <c r="OZM3" s="195"/>
      <c r="OZN3" s="195"/>
      <c r="OZO3" s="195"/>
      <c r="OZP3" s="195"/>
      <c r="OZQ3" s="195"/>
      <c r="OZR3" s="195"/>
      <c r="OZS3" s="195"/>
      <c r="OZT3" s="315"/>
      <c r="OZU3" s="195"/>
      <c r="OZV3" s="195"/>
      <c r="OZW3" s="195"/>
      <c r="OZX3" s="195"/>
      <c r="OZY3" s="195"/>
      <c r="OZZ3" s="195"/>
      <c r="PAA3" s="195"/>
      <c r="PAB3" s="195"/>
      <c r="PAC3" s="195"/>
      <c r="PAD3" s="195"/>
      <c r="PAE3" s="195"/>
      <c r="PAF3" s="195"/>
      <c r="PAG3" s="195"/>
      <c r="PAH3" s="315"/>
      <c r="PAI3" s="195"/>
      <c r="PAJ3" s="195"/>
      <c r="PAK3" s="195"/>
      <c r="PAL3" s="195"/>
      <c r="PAM3" s="195"/>
      <c r="PAN3" s="195"/>
      <c r="PAO3" s="195"/>
      <c r="PAP3" s="195"/>
      <c r="PAQ3" s="195"/>
      <c r="PAR3" s="195"/>
      <c r="PAS3" s="195"/>
      <c r="PAT3" s="195"/>
      <c r="PAU3" s="195"/>
      <c r="PAV3" s="315"/>
      <c r="PAW3" s="195"/>
      <c r="PAX3" s="195"/>
      <c r="PAY3" s="195"/>
      <c r="PAZ3" s="195"/>
      <c r="PBA3" s="195"/>
      <c r="PBB3" s="195"/>
      <c r="PBC3" s="195"/>
      <c r="PBD3" s="195"/>
      <c r="PBE3" s="195"/>
      <c r="PBF3" s="195"/>
      <c r="PBG3" s="195"/>
      <c r="PBH3" s="195"/>
      <c r="PBI3" s="195"/>
      <c r="PBJ3" s="315"/>
      <c r="PBK3" s="195"/>
      <c r="PBL3" s="195"/>
      <c r="PBM3" s="195"/>
      <c r="PBN3" s="195"/>
      <c r="PBO3" s="195"/>
      <c r="PBP3" s="195"/>
      <c r="PBQ3" s="195"/>
      <c r="PBR3" s="195"/>
      <c r="PBS3" s="195"/>
      <c r="PBT3" s="195"/>
      <c r="PBU3" s="195"/>
      <c r="PBV3" s="195"/>
      <c r="PBW3" s="195"/>
      <c r="PBX3" s="315"/>
      <c r="PBY3" s="195"/>
      <c r="PBZ3" s="195"/>
      <c r="PCA3" s="195"/>
      <c r="PCB3" s="195"/>
      <c r="PCC3" s="195"/>
      <c r="PCD3" s="195"/>
      <c r="PCE3" s="195"/>
      <c r="PCF3" s="195"/>
      <c r="PCG3" s="195"/>
      <c r="PCH3" s="195"/>
      <c r="PCI3" s="195"/>
      <c r="PCJ3" s="195"/>
      <c r="PCK3" s="195"/>
      <c r="PCL3" s="315"/>
      <c r="PCM3" s="195"/>
      <c r="PCN3" s="195"/>
      <c r="PCO3" s="195"/>
      <c r="PCP3" s="195"/>
      <c r="PCQ3" s="195"/>
      <c r="PCR3" s="195"/>
      <c r="PCS3" s="195"/>
      <c r="PCT3" s="195"/>
      <c r="PCU3" s="195"/>
      <c r="PCV3" s="195"/>
      <c r="PCW3" s="195"/>
      <c r="PCX3" s="195"/>
      <c r="PCY3" s="195"/>
      <c r="PCZ3" s="315"/>
      <c r="PDA3" s="195"/>
      <c r="PDB3" s="195"/>
      <c r="PDC3" s="195"/>
      <c r="PDD3" s="195"/>
      <c r="PDE3" s="195"/>
      <c r="PDF3" s="195"/>
      <c r="PDG3" s="195"/>
      <c r="PDH3" s="195"/>
      <c r="PDI3" s="195"/>
      <c r="PDJ3" s="195"/>
      <c r="PDK3" s="195"/>
      <c r="PDL3" s="195"/>
      <c r="PDM3" s="195"/>
      <c r="PDN3" s="315"/>
      <c r="PDO3" s="195"/>
      <c r="PDP3" s="195"/>
      <c r="PDQ3" s="195"/>
      <c r="PDR3" s="195"/>
      <c r="PDS3" s="195"/>
      <c r="PDT3" s="195"/>
      <c r="PDU3" s="195"/>
      <c r="PDV3" s="195"/>
      <c r="PDW3" s="195"/>
      <c r="PDX3" s="195"/>
      <c r="PDY3" s="195"/>
      <c r="PDZ3" s="195"/>
      <c r="PEA3" s="195"/>
      <c r="PEB3" s="315"/>
      <c r="PEC3" s="195"/>
      <c r="PED3" s="195"/>
      <c r="PEE3" s="195"/>
      <c r="PEF3" s="195"/>
      <c r="PEG3" s="195"/>
      <c r="PEH3" s="195"/>
      <c r="PEI3" s="195"/>
      <c r="PEJ3" s="195"/>
      <c r="PEK3" s="195"/>
      <c r="PEL3" s="195"/>
      <c r="PEM3" s="195"/>
      <c r="PEN3" s="195"/>
      <c r="PEO3" s="195"/>
      <c r="PEP3" s="315"/>
      <c r="PEQ3" s="195"/>
      <c r="PER3" s="195"/>
      <c r="PES3" s="195"/>
      <c r="PET3" s="195"/>
      <c r="PEU3" s="195"/>
      <c r="PEV3" s="195"/>
      <c r="PEW3" s="195"/>
      <c r="PEX3" s="195"/>
      <c r="PEY3" s="195"/>
      <c r="PEZ3" s="195"/>
      <c r="PFA3" s="195"/>
      <c r="PFB3" s="195"/>
      <c r="PFC3" s="195"/>
      <c r="PFD3" s="315"/>
      <c r="PFE3" s="195"/>
      <c r="PFF3" s="195"/>
      <c r="PFG3" s="195"/>
      <c r="PFH3" s="195"/>
      <c r="PFI3" s="195"/>
      <c r="PFJ3" s="195"/>
      <c r="PFK3" s="195"/>
      <c r="PFL3" s="195"/>
      <c r="PFM3" s="195"/>
      <c r="PFN3" s="195"/>
      <c r="PFO3" s="195"/>
      <c r="PFP3" s="195"/>
      <c r="PFQ3" s="195"/>
      <c r="PFR3" s="315"/>
      <c r="PFS3" s="195"/>
      <c r="PFT3" s="195"/>
      <c r="PFU3" s="195"/>
      <c r="PFV3" s="195"/>
      <c r="PFW3" s="195"/>
      <c r="PFX3" s="195"/>
      <c r="PFY3" s="195"/>
      <c r="PFZ3" s="195"/>
      <c r="PGA3" s="195"/>
      <c r="PGB3" s="195"/>
      <c r="PGC3" s="195"/>
      <c r="PGD3" s="195"/>
      <c r="PGE3" s="195"/>
      <c r="PGF3" s="315"/>
      <c r="PGG3" s="195"/>
      <c r="PGH3" s="195"/>
      <c r="PGI3" s="195"/>
      <c r="PGJ3" s="195"/>
      <c r="PGK3" s="195"/>
      <c r="PGL3" s="195"/>
      <c r="PGM3" s="195"/>
      <c r="PGN3" s="195"/>
      <c r="PGO3" s="195"/>
      <c r="PGP3" s="195"/>
      <c r="PGQ3" s="195"/>
      <c r="PGR3" s="195"/>
      <c r="PGS3" s="195"/>
      <c r="PGT3" s="315"/>
      <c r="PGU3" s="195"/>
      <c r="PGV3" s="195"/>
      <c r="PGW3" s="195"/>
      <c r="PGX3" s="195"/>
      <c r="PGY3" s="195"/>
      <c r="PGZ3" s="195"/>
      <c r="PHA3" s="195"/>
      <c r="PHB3" s="195"/>
      <c r="PHC3" s="195"/>
      <c r="PHD3" s="195"/>
      <c r="PHE3" s="195"/>
      <c r="PHF3" s="195"/>
      <c r="PHG3" s="195"/>
      <c r="PHH3" s="315"/>
      <c r="PHI3" s="195"/>
      <c r="PHJ3" s="195"/>
      <c r="PHK3" s="195"/>
      <c r="PHL3" s="195"/>
      <c r="PHM3" s="195"/>
      <c r="PHN3" s="195"/>
      <c r="PHO3" s="195"/>
      <c r="PHP3" s="195"/>
      <c r="PHQ3" s="195"/>
      <c r="PHR3" s="195"/>
      <c r="PHS3" s="195"/>
      <c r="PHT3" s="195"/>
      <c r="PHU3" s="195"/>
      <c r="PHV3" s="315"/>
      <c r="PHW3" s="195"/>
      <c r="PHX3" s="195"/>
      <c r="PHY3" s="195"/>
      <c r="PHZ3" s="195"/>
      <c r="PIA3" s="195"/>
      <c r="PIB3" s="195"/>
      <c r="PIC3" s="195"/>
      <c r="PID3" s="195"/>
      <c r="PIE3" s="195"/>
      <c r="PIF3" s="195"/>
      <c r="PIG3" s="195"/>
      <c r="PIH3" s="195"/>
      <c r="PII3" s="195"/>
      <c r="PIJ3" s="315"/>
      <c r="PIK3" s="195"/>
      <c r="PIL3" s="195"/>
      <c r="PIM3" s="195"/>
      <c r="PIN3" s="195"/>
      <c r="PIO3" s="195"/>
      <c r="PIP3" s="195"/>
      <c r="PIQ3" s="195"/>
      <c r="PIR3" s="195"/>
      <c r="PIS3" s="195"/>
      <c r="PIT3" s="195"/>
      <c r="PIU3" s="195"/>
      <c r="PIV3" s="195"/>
      <c r="PIW3" s="195"/>
      <c r="PIX3" s="315"/>
      <c r="PIY3" s="195"/>
      <c r="PIZ3" s="195"/>
      <c r="PJA3" s="195"/>
      <c r="PJB3" s="195"/>
      <c r="PJC3" s="195"/>
      <c r="PJD3" s="195"/>
      <c r="PJE3" s="195"/>
      <c r="PJF3" s="195"/>
      <c r="PJG3" s="195"/>
      <c r="PJH3" s="195"/>
      <c r="PJI3" s="195"/>
      <c r="PJJ3" s="195"/>
      <c r="PJK3" s="195"/>
      <c r="PJL3" s="315"/>
      <c r="PJM3" s="195"/>
      <c r="PJN3" s="195"/>
      <c r="PJO3" s="195"/>
      <c r="PJP3" s="195"/>
      <c r="PJQ3" s="195"/>
      <c r="PJR3" s="195"/>
      <c r="PJS3" s="195"/>
      <c r="PJT3" s="195"/>
      <c r="PJU3" s="195"/>
      <c r="PJV3" s="195"/>
      <c r="PJW3" s="195"/>
      <c r="PJX3" s="195"/>
      <c r="PJY3" s="195"/>
      <c r="PJZ3" s="315"/>
      <c r="PKA3" s="195"/>
      <c r="PKB3" s="195"/>
      <c r="PKC3" s="195"/>
      <c r="PKD3" s="195"/>
      <c r="PKE3" s="195"/>
      <c r="PKF3" s="195"/>
      <c r="PKG3" s="195"/>
      <c r="PKH3" s="195"/>
      <c r="PKI3" s="195"/>
      <c r="PKJ3" s="195"/>
      <c r="PKK3" s="195"/>
      <c r="PKL3" s="195"/>
      <c r="PKM3" s="195"/>
      <c r="PKN3" s="315"/>
      <c r="PKO3" s="195"/>
      <c r="PKP3" s="195"/>
      <c r="PKQ3" s="195"/>
      <c r="PKR3" s="195"/>
      <c r="PKS3" s="195"/>
      <c r="PKT3" s="195"/>
      <c r="PKU3" s="195"/>
      <c r="PKV3" s="195"/>
      <c r="PKW3" s="195"/>
      <c r="PKX3" s="195"/>
      <c r="PKY3" s="195"/>
      <c r="PKZ3" s="195"/>
      <c r="PLA3" s="195"/>
      <c r="PLB3" s="315"/>
      <c r="PLC3" s="195"/>
      <c r="PLD3" s="195"/>
      <c r="PLE3" s="195"/>
      <c r="PLF3" s="195"/>
      <c r="PLG3" s="195"/>
      <c r="PLH3" s="195"/>
      <c r="PLI3" s="195"/>
      <c r="PLJ3" s="195"/>
      <c r="PLK3" s="195"/>
      <c r="PLL3" s="195"/>
      <c r="PLM3" s="195"/>
      <c r="PLN3" s="195"/>
      <c r="PLO3" s="195"/>
      <c r="PLP3" s="315"/>
      <c r="PLQ3" s="195"/>
      <c r="PLR3" s="195"/>
      <c r="PLS3" s="195"/>
      <c r="PLT3" s="195"/>
      <c r="PLU3" s="195"/>
      <c r="PLV3" s="195"/>
      <c r="PLW3" s="195"/>
      <c r="PLX3" s="195"/>
      <c r="PLY3" s="195"/>
      <c r="PLZ3" s="195"/>
      <c r="PMA3" s="195"/>
      <c r="PMB3" s="195"/>
      <c r="PMC3" s="195"/>
      <c r="PMD3" s="315"/>
      <c r="PME3" s="195"/>
      <c r="PMF3" s="195"/>
      <c r="PMG3" s="195"/>
      <c r="PMH3" s="195"/>
      <c r="PMI3" s="195"/>
      <c r="PMJ3" s="195"/>
      <c r="PMK3" s="195"/>
      <c r="PML3" s="195"/>
      <c r="PMM3" s="195"/>
      <c r="PMN3" s="195"/>
      <c r="PMO3" s="195"/>
      <c r="PMP3" s="195"/>
      <c r="PMQ3" s="195"/>
      <c r="PMR3" s="315"/>
      <c r="PMS3" s="195"/>
      <c r="PMT3" s="195"/>
      <c r="PMU3" s="195"/>
      <c r="PMV3" s="195"/>
      <c r="PMW3" s="195"/>
      <c r="PMX3" s="195"/>
      <c r="PMY3" s="195"/>
      <c r="PMZ3" s="195"/>
      <c r="PNA3" s="195"/>
      <c r="PNB3" s="195"/>
      <c r="PNC3" s="195"/>
      <c r="PND3" s="195"/>
      <c r="PNE3" s="195"/>
      <c r="PNF3" s="315"/>
      <c r="PNG3" s="195"/>
      <c r="PNH3" s="195"/>
      <c r="PNI3" s="195"/>
      <c r="PNJ3" s="195"/>
      <c r="PNK3" s="195"/>
      <c r="PNL3" s="195"/>
      <c r="PNM3" s="195"/>
      <c r="PNN3" s="195"/>
      <c r="PNO3" s="195"/>
      <c r="PNP3" s="195"/>
      <c r="PNQ3" s="195"/>
      <c r="PNR3" s="195"/>
      <c r="PNS3" s="195"/>
      <c r="PNT3" s="315"/>
      <c r="PNU3" s="195"/>
      <c r="PNV3" s="195"/>
      <c r="PNW3" s="195"/>
      <c r="PNX3" s="195"/>
      <c r="PNY3" s="195"/>
      <c r="PNZ3" s="195"/>
      <c r="POA3" s="195"/>
      <c r="POB3" s="195"/>
      <c r="POC3" s="195"/>
      <c r="POD3" s="195"/>
      <c r="POE3" s="195"/>
      <c r="POF3" s="195"/>
      <c r="POG3" s="195"/>
      <c r="POH3" s="315"/>
      <c r="POI3" s="195"/>
      <c r="POJ3" s="195"/>
      <c r="POK3" s="195"/>
      <c r="POL3" s="195"/>
      <c r="POM3" s="195"/>
      <c r="PON3" s="195"/>
      <c r="POO3" s="195"/>
      <c r="POP3" s="195"/>
      <c r="POQ3" s="195"/>
      <c r="POR3" s="195"/>
      <c r="POS3" s="195"/>
      <c r="POT3" s="195"/>
      <c r="POU3" s="195"/>
      <c r="POV3" s="315"/>
      <c r="POW3" s="195"/>
      <c r="POX3" s="195"/>
      <c r="POY3" s="195"/>
      <c r="POZ3" s="195"/>
      <c r="PPA3" s="195"/>
      <c r="PPB3" s="195"/>
      <c r="PPC3" s="195"/>
      <c r="PPD3" s="195"/>
      <c r="PPE3" s="195"/>
      <c r="PPF3" s="195"/>
      <c r="PPG3" s="195"/>
      <c r="PPH3" s="195"/>
      <c r="PPI3" s="195"/>
      <c r="PPJ3" s="315"/>
      <c r="PPK3" s="195"/>
      <c r="PPL3" s="195"/>
      <c r="PPM3" s="195"/>
      <c r="PPN3" s="195"/>
      <c r="PPO3" s="195"/>
      <c r="PPP3" s="195"/>
      <c r="PPQ3" s="195"/>
      <c r="PPR3" s="195"/>
      <c r="PPS3" s="195"/>
      <c r="PPT3" s="195"/>
      <c r="PPU3" s="195"/>
      <c r="PPV3" s="195"/>
      <c r="PPW3" s="195"/>
      <c r="PPX3" s="315"/>
      <c r="PPY3" s="195"/>
      <c r="PPZ3" s="195"/>
      <c r="PQA3" s="195"/>
      <c r="PQB3" s="195"/>
      <c r="PQC3" s="195"/>
      <c r="PQD3" s="195"/>
      <c r="PQE3" s="195"/>
      <c r="PQF3" s="195"/>
      <c r="PQG3" s="195"/>
      <c r="PQH3" s="195"/>
      <c r="PQI3" s="195"/>
      <c r="PQJ3" s="195"/>
      <c r="PQK3" s="195"/>
      <c r="PQL3" s="315"/>
      <c r="PQM3" s="195"/>
      <c r="PQN3" s="195"/>
      <c r="PQO3" s="195"/>
      <c r="PQP3" s="195"/>
      <c r="PQQ3" s="195"/>
      <c r="PQR3" s="195"/>
      <c r="PQS3" s="195"/>
      <c r="PQT3" s="195"/>
      <c r="PQU3" s="195"/>
      <c r="PQV3" s="195"/>
      <c r="PQW3" s="195"/>
      <c r="PQX3" s="195"/>
      <c r="PQY3" s="195"/>
      <c r="PQZ3" s="315"/>
      <c r="PRA3" s="195"/>
      <c r="PRB3" s="195"/>
      <c r="PRC3" s="195"/>
      <c r="PRD3" s="195"/>
      <c r="PRE3" s="195"/>
      <c r="PRF3" s="195"/>
      <c r="PRG3" s="195"/>
      <c r="PRH3" s="195"/>
      <c r="PRI3" s="195"/>
      <c r="PRJ3" s="195"/>
      <c r="PRK3" s="195"/>
      <c r="PRL3" s="195"/>
      <c r="PRM3" s="195"/>
      <c r="PRN3" s="315"/>
      <c r="PRO3" s="195"/>
      <c r="PRP3" s="195"/>
      <c r="PRQ3" s="195"/>
      <c r="PRR3" s="195"/>
      <c r="PRS3" s="195"/>
      <c r="PRT3" s="195"/>
      <c r="PRU3" s="195"/>
      <c r="PRV3" s="195"/>
      <c r="PRW3" s="195"/>
      <c r="PRX3" s="195"/>
      <c r="PRY3" s="195"/>
      <c r="PRZ3" s="195"/>
      <c r="PSA3" s="195"/>
      <c r="PSB3" s="315"/>
      <c r="PSC3" s="195"/>
      <c r="PSD3" s="195"/>
      <c r="PSE3" s="195"/>
      <c r="PSF3" s="195"/>
      <c r="PSG3" s="195"/>
      <c r="PSH3" s="195"/>
      <c r="PSI3" s="195"/>
      <c r="PSJ3" s="195"/>
      <c r="PSK3" s="195"/>
      <c r="PSL3" s="195"/>
      <c r="PSM3" s="195"/>
      <c r="PSN3" s="195"/>
      <c r="PSO3" s="195"/>
      <c r="PSP3" s="315"/>
      <c r="PSQ3" s="195"/>
      <c r="PSR3" s="195"/>
      <c r="PSS3" s="195"/>
      <c r="PST3" s="195"/>
      <c r="PSU3" s="195"/>
      <c r="PSV3" s="195"/>
      <c r="PSW3" s="195"/>
      <c r="PSX3" s="195"/>
      <c r="PSY3" s="195"/>
      <c r="PSZ3" s="195"/>
      <c r="PTA3" s="195"/>
      <c r="PTB3" s="195"/>
      <c r="PTC3" s="195"/>
      <c r="PTD3" s="315"/>
      <c r="PTE3" s="195"/>
      <c r="PTF3" s="195"/>
      <c r="PTG3" s="195"/>
      <c r="PTH3" s="195"/>
      <c r="PTI3" s="195"/>
      <c r="PTJ3" s="195"/>
      <c r="PTK3" s="195"/>
      <c r="PTL3" s="195"/>
      <c r="PTM3" s="195"/>
      <c r="PTN3" s="195"/>
      <c r="PTO3" s="195"/>
      <c r="PTP3" s="195"/>
      <c r="PTQ3" s="195"/>
      <c r="PTR3" s="315"/>
      <c r="PTS3" s="195"/>
      <c r="PTT3" s="195"/>
      <c r="PTU3" s="195"/>
      <c r="PTV3" s="195"/>
      <c r="PTW3" s="195"/>
      <c r="PTX3" s="195"/>
      <c r="PTY3" s="195"/>
      <c r="PTZ3" s="195"/>
      <c r="PUA3" s="195"/>
      <c r="PUB3" s="195"/>
      <c r="PUC3" s="195"/>
      <c r="PUD3" s="195"/>
      <c r="PUE3" s="195"/>
      <c r="PUF3" s="315"/>
      <c r="PUG3" s="195"/>
      <c r="PUH3" s="195"/>
      <c r="PUI3" s="195"/>
      <c r="PUJ3" s="195"/>
      <c r="PUK3" s="195"/>
      <c r="PUL3" s="195"/>
      <c r="PUM3" s="195"/>
      <c r="PUN3" s="195"/>
      <c r="PUO3" s="195"/>
      <c r="PUP3" s="195"/>
      <c r="PUQ3" s="195"/>
      <c r="PUR3" s="195"/>
      <c r="PUS3" s="195"/>
      <c r="PUT3" s="315"/>
      <c r="PUU3" s="195"/>
      <c r="PUV3" s="195"/>
      <c r="PUW3" s="195"/>
      <c r="PUX3" s="195"/>
      <c r="PUY3" s="195"/>
      <c r="PUZ3" s="195"/>
      <c r="PVA3" s="195"/>
      <c r="PVB3" s="195"/>
      <c r="PVC3" s="195"/>
      <c r="PVD3" s="195"/>
      <c r="PVE3" s="195"/>
      <c r="PVF3" s="195"/>
      <c r="PVG3" s="195"/>
      <c r="PVH3" s="315"/>
      <c r="PVI3" s="195"/>
      <c r="PVJ3" s="195"/>
      <c r="PVK3" s="195"/>
      <c r="PVL3" s="195"/>
      <c r="PVM3" s="195"/>
      <c r="PVN3" s="195"/>
      <c r="PVO3" s="195"/>
      <c r="PVP3" s="195"/>
      <c r="PVQ3" s="195"/>
      <c r="PVR3" s="195"/>
      <c r="PVS3" s="195"/>
      <c r="PVT3" s="195"/>
      <c r="PVU3" s="195"/>
      <c r="PVV3" s="315"/>
      <c r="PVW3" s="195"/>
      <c r="PVX3" s="195"/>
      <c r="PVY3" s="195"/>
      <c r="PVZ3" s="195"/>
      <c r="PWA3" s="195"/>
      <c r="PWB3" s="195"/>
      <c r="PWC3" s="195"/>
      <c r="PWD3" s="195"/>
      <c r="PWE3" s="195"/>
      <c r="PWF3" s="195"/>
      <c r="PWG3" s="195"/>
      <c r="PWH3" s="195"/>
      <c r="PWI3" s="195"/>
      <c r="PWJ3" s="315"/>
      <c r="PWK3" s="195"/>
      <c r="PWL3" s="195"/>
      <c r="PWM3" s="195"/>
      <c r="PWN3" s="195"/>
      <c r="PWO3" s="195"/>
      <c r="PWP3" s="195"/>
      <c r="PWQ3" s="195"/>
      <c r="PWR3" s="195"/>
      <c r="PWS3" s="195"/>
      <c r="PWT3" s="195"/>
      <c r="PWU3" s="195"/>
      <c r="PWV3" s="195"/>
      <c r="PWW3" s="195"/>
      <c r="PWX3" s="315"/>
      <c r="PWY3" s="195"/>
      <c r="PWZ3" s="195"/>
      <c r="PXA3" s="195"/>
      <c r="PXB3" s="195"/>
      <c r="PXC3" s="195"/>
      <c r="PXD3" s="195"/>
      <c r="PXE3" s="195"/>
      <c r="PXF3" s="195"/>
      <c r="PXG3" s="195"/>
      <c r="PXH3" s="195"/>
      <c r="PXI3" s="195"/>
      <c r="PXJ3" s="195"/>
      <c r="PXK3" s="195"/>
      <c r="PXL3" s="315"/>
      <c r="PXM3" s="195"/>
      <c r="PXN3" s="195"/>
      <c r="PXO3" s="195"/>
      <c r="PXP3" s="195"/>
      <c r="PXQ3" s="195"/>
      <c r="PXR3" s="195"/>
      <c r="PXS3" s="195"/>
      <c r="PXT3" s="195"/>
      <c r="PXU3" s="195"/>
      <c r="PXV3" s="195"/>
      <c r="PXW3" s="195"/>
      <c r="PXX3" s="195"/>
      <c r="PXY3" s="195"/>
      <c r="PXZ3" s="315"/>
      <c r="PYA3" s="195"/>
      <c r="PYB3" s="195"/>
      <c r="PYC3" s="195"/>
      <c r="PYD3" s="195"/>
      <c r="PYE3" s="195"/>
      <c r="PYF3" s="195"/>
      <c r="PYG3" s="195"/>
      <c r="PYH3" s="195"/>
      <c r="PYI3" s="195"/>
      <c r="PYJ3" s="195"/>
      <c r="PYK3" s="195"/>
      <c r="PYL3" s="195"/>
      <c r="PYM3" s="195"/>
      <c r="PYN3" s="315"/>
      <c r="PYO3" s="195"/>
      <c r="PYP3" s="195"/>
      <c r="PYQ3" s="195"/>
      <c r="PYR3" s="195"/>
      <c r="PYS3" s="195"/>
      <c r="PYT3" s="195"/>
      <c r="PYU3" s="195"/>
      <c r="PYV3" s="195"/>
      <c r="PYW3" s="195"/>
      <c r="PYX3" s="195"/>
      <c r="PYY3" s="195"/>
      <c r="PYZ3" s="195"/>
      <c r="PZA3" s="195"/>
      <c r="PZB3" s="315"/>
      <c r="PZC3" s="195"/>
      <c r="PZD3" s="195"/>
      <c r="PZE3" s="195"/>
      <c r="PZF3" s="195"/>
      <c r="PZG3" s="195"/>
      <c r="PZH3" s="195"/>
      <c r="PZI3" s="195"/>
      <c r="PZJ3" s="195"/>
      <c r="PZK3" s="195"/>
      <c r="PZL3" s="195"/>
      <c r="PZM3" s="195"/>
      <c r="PZN3" s="195"/>
      <c r="PZO3" s="195"/>
      <c r="PZP3" s="315"/>
      <c r="PZQ3" s="195"/>
      <c r="PZR3" s="195"/>
      <c r="PZS3" s="195"/>
      <c r="PZT3" s="195"/>
      <c r="PZU3" s="195"/>
      <c r="PZV3" s="195"/>
      <c r="PZW3" s="195"/>
      <c r="PZX3" s="195"/>
      <c r="PZY3" s="195"/>
      <c r="PZZ3" s="195"/>
      <c r="QAA3" s="195"/>
      <c r="QAB3" s="195"/>
      <c r="QAC3" s="195"/>
      <c r="QAD3" s="315"/>
      <c r="QAE3" s="195"/>
      <c r="QAF3" s="195"/>
      <c r="QAG3" s="195"/>
      <c r="QAH3" s="195"/>
      <c r="QAI3" s="195"/>
      <c r="QAJ3" s="195"/>
      <c r="QAK3" s="195"/>
      <c r="QAL3" s="195"/>
      <c r="QAM3" s="195"/>
      <c r="QAN3" s="195"/>
      <c r="QAO3" s="195"/>
      <c r="QAP3" s="195"/>
      <c r="QAQ3" s="195"/>
      <c r="QAR3" s="315"/>
      <c r="QAS3" s="195"/>
      <c r="QAT3" s="195"/>
      <c r="QAU3" s="195"/>
      <c r="QAV3" s="195"/>
      <c r="QAW3" s="195"/>
      <c r="QAX3" s="195"/>
      <c r="QAY3" s="195"/>
      <c r="QAZ3" s="195"/>
      <c r="QBA3" s="195"/>
      <c r="QBB3" s="195"/>
      <c r="QBC3" s="195"/>
      <c r="QBD3" s="195"/>
      <c r="QBE3" s="195"/>
      <c r="QBF3" s="315"/>
      <c r="QBG3" s="195"/>
      <c r="QBH3" s="195"/>
      <c r="QBI3" s="195"/>
      <c r="QBJ3" s="195"/>
      <c r="QBK3" s="195"/>
      <c r="QBL3" s="195"/>
      <c r="QBM3" s="195"/>
      <c r="QBN3" s="195"/>
      <c r="QBO3" s="195"/>
      <c r="QBP3" s="195"/>
      <c r="QBQ3" s="195"/>
      <c r="QBR3" s="195"/>
      <c r="QBS3" s="195"/>
      <c r="QBT3" s="315"/>
      <c r="QBU3" s="195"/>
      <c r="QBV3" s="195"/>
      <c r="QBW3" s="195"/>
      <c r="QBX3" s="195"/>
      <c r="QBY3" s="195"/>
      <c r="QBZ3" s="195"/>
      <c r="QCA3" s="195"/>
      <c r="QCB3" s="195"/>
      <c r="QCC3" s="195"/>
      <c r="QCD3" s="195"/>
      <c r="QCE3" s="195"/>
      <c r="QCF3" s="195"/>
      <c r="QCG3" s="195"/>
      <c r="QCH3" s="315"/>
      <c r="QCI3" s="195"/>
      <c r="QCJ3" s="195"/>
      <c r="QCK3" s="195"/>
      <c r="QCL3" s="195"/>
      <c r="QCM3" s="195"/>
      <c r="QCN3" s="195"/>
      <c r="QCO3" s="195"/>
      <c r="QCP3" s="195"/>
      <c r="QCQ3" s="195"/>
      <c r="QCR3" s="195"/>
      <c r="QCS3" s="195"/>
      <c r="QCT3" s="195"/>
      <c r="QCU3" s="195"/>
      <c r="QCV3" s="315"/>
      <c r="QCW3" s="195"/>
      <c r="QCX3" s="195"/>
      <c r="QCY3" s="195"/>
      <c r="QCZ3" s="195"/>
      <c r="QDA3" s="195"/>
      <c r="QDB3" s="195"/>
      <c r="QDC3" s="195"/>
      <c r="QDD3" s="195"/>
      <c r="QDE3" s="195"/>
      <c r="QDF3" s="195"/>
      <c r="QDG3" s="195"/>
      <c r="QDH3" s="195"/>
      <c r="QDI3" s="195"/>
      <c r="QDJ3" s="315"/>
      <c r="QDK3" s="195"/>
      <c r="QDL3" s="195"/>
      <c r="QDM3" s="195"/>
      <c r="QDN3" s="195"/>
      <c r="QDO3" s="195"/>
      <c r="QDP3" s="195"/>
      <c r="QDQ3" s="195"/>
      <c r="QDR3" s="195"/>
      <c r="QDS3" s="195"/>
      <c r="QDT3" s="195"/>
      <c r="QDU3" s="195"/>
      <c r="QDV3" s="195"/>
      <c r="QDW3" s="195"/>
      <c r="QDX3" s="315"/>
      <c r="QDY3" s="195"/>
      <c r="QDZ3" s="195"/>
      <c r="QEA3" s="195"/>
      <c r="QEB3" s="195"/>
      <c r="QEC3" s="195"/>
      <c r="QED3" s="195"/>
      <c r="QEE3" s="195"/>
      <c r="QEF3" s="195"/>
      <c r="QEG3" s="195"/>
      <c r="QEH3" s="195"/>
      <c r="QEI3" s="195"/>
      <c r="QEJ3" s="195"/>
      <c r="QEK3" s="195"/>
      <c r="QEL3" s="315"/>
      <c r="QEM3" s="195"/>
      <c r="QEN3" s="195"/>
      <c r="QEO3" s="195"/>
      <c r="QEP3" s="195"/>
      <c r="QEQ3" s="195"/>
      <c r="QER3" s="195"/>
      <c r="QES3" s="195"/>
      <c r="QET3" s="195"/>
      <c r="QEU3" s="195"/>
      <c r="QEV3" s="195"/>
      <c r="QEW3" s="195"/>
      <c r="QEX3" s="195"/>
      <c r="QEY3" s="195"/>
      <c r="QEZ3" s="315"/>
      <c r="QFA3" s="195"/>
      <c r="QFB3" s="195"/>
      <c r="QFC3" s="195"/>
      <c r="QFD3" s="195"/>
      <c r="QFE3" s="195"/>
      <c r="QFF3" s="195"/>
      <c r="QFG3" s="195"/>
      <c r="QFH3" s="195"/>
      <c r="QFI3" s="195"/>
      <c r="QFJ3" s="195"/>
      <c r="QFK3" s="195"/>
      <c r="QFL3" s="195"/>
      <c r="QFM3" s="195"/>
      <c r="QFN3" s="315"/>
      <c r="QFO3" s="195"/>
      <c r="QFP3" s="195"/>
      <c r="QFQ3" s="195"/>
      <c r="QFR3" s="195"/>
      <c r="QFS3" s="195"/>
      <c r="QFT3" s="195"/>
      <c r="QFU3" s="195"/>
      <c r="QFV3" s="195"/>
      <c r="QFW3" s="195"/>
      <c r="QFX3" s="195"/>
      <c r="QFY3" s="195"/>
      <c r="QFZ3" s="195"/>
      <c r="QGA3" s="195"/>
      <c r="QGB3" s="315"/>
      <c r="QGC3" s="195"/>
      <c r="QGD3" s="195"/>
      <c r="QGE3" s="195"/>
      <c r="QGF3" s="195"/>
      <c r="QGG3" s="195"/>
      <c r="QGH3" s="195"/>
      <c r="QGI3" s="195"/>
      <c r="QGJ3" s="195"/>
      <c r="QGK3" s="195"/>
      <c r="QGL3" s="195"/>
      <c r="QGM3" s="195"/>
      <c r="QGN3" s="195"/>
      <c r="QGO3" s="195"/>
      <c r="QGP3" s="315"/>
      <c r="QGQ3" s="195"/>
      <c r="QGR3" s="195"/>
      <c r="QGS3" s="195"/>
      <c r="QGT3" s="195"/>
      <c r="QGU3" s="195"/>
      <c r="QGV3" s="195"/>
      <c r="QGW3" s="195"/>
      <c r="QGX3" s="195"/>
      <c r="QGY3" s="195"/>
      <c r="QGZ3" s="195"/>
      <c r="QHA3" s="195"/>
      <c r="QHB3" s="195"/>
      <c r="QHC3" s="195"/>
      <c r="QHD3" s="315"/>
      <c r="QHE3" s="195"/>
      <c r="QHF3" s="195"/>
      <c r="QHG3" s="195"/>
      <c r="QHH3" s="195"/>
      <c r="QHI3" s="195"/>
      <c r="QHJ3" s="195"/>
      <c r="QHK3" s="195"/>
      <c r="QHL3" s="195"/>
      <c r="QHM3" s="195"/>
      <c r="QHN3" s="195"/>
      <c r="QHO3" s="195"/>
      <c r="QHP3" s="195"/>
      <c r="QHQ3" s="195"/>
      <c r="QHR3" s="315"/>
      <c r="QHS3" s="195"/>
      <c r="QHT3" s="195"/>
      <c r="QHU3" s="195"/>
      <c r="QHV3" s="195"/>
      <c r="QHW3" s="195"/>
      <c r="QHX3" s="195"/>
      <c r="QHY3" s="195"/>
      <c r="QHZ3" s="195"/>
      <c r="QIA3" s="195"/>
      <c r="QIB3" s="195"/>
      <c r="QIC3" s="195"/>
      <c r="QID3" s="195"/>
      <c r="QIE3" s="195"/>
      <c r="QIF3" s="315"/>
      <c r="QIG3" s="195"/>
      <c r="QIH3" s="195"/>
      <c r="QII3" s="195"/>
      <c r="QIJ3" s="195"/>
      <c r="QIK3" s="195"/>
      <c r="QIL3" s="195"/>
      <c r="QIM3" s="195"/>
      <c r="QIN3" s="195"/>
      <c r="QIO3" s="195"/>
      <c r="QIP3" s="195"/>
      <c r="QIQ3" s="195"/>
      <c r="QIR3" s="195"/>
      <c r="QIS3" s="195"/>
      <c r="QIT3" s="315"/>
      <c r="QIU3" s="195"/>
      <c r="QIV3" s="195"/>
      <c r="QIW3" s="195"/>
      <c r="QIX3" s="195"/>
      <c r="QIY3" s="195"/>
      <c r="QIZ3" s="195"/>
      <c r="QJA3" s="195"/>
      <c r="QJB3" s="195"/>
      <c r="QJC3" s="195"/>
      <c r="QJD3" s="195"/>
      <c r="QJE3" s="195"/>
      <c r="QJF3" s="195"/>
      <c r="QJG3" s="195"/>
      <c r="QJH3" s="315"/>
      <c r="QJI3" s="195"/>
      <c r="QJJ3" s="195"/>
      <c r="QJK3" s="195"/>
      <c r="QJL3" s="195"/>
      <c r="QJM3" s="195"/>
      <c r="QJN3" s="195"/>
      <c r="QJO3" s="195"/>
      <c r="QJP3" s="195"/>
      <c r="QJQ3" s="195"/>
      <c r="QJR3" s="195"/>
      <c r="QJS3" s="195"/>
      <c r="QJT3" s="195"/>
      <c r="QJU3" s="195"/>
      <c r="QJV3" s="315"/>
      <c r="QJW3" s="195"/>
      <c r="QJX3" s="195"/>
      <c r="QJY3" s="195"/>
      <c r="QJZ3" s="195"/>
      <c r="QKA3" s="195"/>
      <c r="QKB3" s="195"/>
      <c r="QKC3" s="195"/>
      <c r="QKD3" s="195"/>
      <c r="QKE3" s="195"/>
      <c r="QKF3" s="195"/>
      <c r="QKG3" s="195"/>
      <c r="QKH3" s="195"/>
      <c r="QKI3" s="195"/>
      <c r="QKJ3" s="315"/>
      <c r="QKK3" s="195"/>
      <c r="QKL3" s="195"/>
      <c r="QKM3" s="195"/>
      <c r="QKN3" s="195"/>
      <c r="QKO3" s="195"/>
      <c r="QKP3" s="195"/>
      <c r="QKQ3" s="195"/>
      <c r="QKR3" s="195"/>
      <c r="QKS3" s="195"/>
      <c r="QKT3" s="195"/>
      <c r="QKU3" s="195"/>
      <c r="QKV3" s="195"/>
      <c r="QKW3" s="195"/>
      <c r="QKX3" s="315"/>
      <c r="QKY3" s="195"/>
      <c r="QKZ3" s="195"/>
      <c r="QLA3" s="195"/>
      <c r="QLB3" s="195"/>
      <c r="QLC3" s="195"/>
      <c r="QLD3" s="195"/>
      <c r="QLE3" s="195"/>
      <c r="QLF3" s="195"/>
      <c r="QLG3" s="195"/>
      <c r="QLH3" s="195"/>
      <c r="QLI3" s="195"/>
      <c r="QLJ3" s="195"/>
      <c r="QLK3" s="195"/>
      <c r="QLL3" s="315"/>
      <c r="QLM3" s="195"/>
      <c r="QLN3" s="195"/>
      <c r="QLO3" s="195"/>
      <c r="QLP3" s="195"/>
      <c r="QLQ3" s="195"/>
      <c r="QLR3" s="195"/>
      <c r="QLS3" s="195"/>
      <c r="QLT3" s="195"/>
      <c r="QLU3" s="195"/>
      <c r="QLV3" s="195"/>
      <c r="QLW3" s="195"/>
      <c r="QLX3" s="195"/>
      <c r="QLY3" s="195"/>
      <c r="QLZ3" s="315"/>
      <c r="QMA3" s="195"/>
      <c r="QMB3" s="195"/>
      <c r="QMC3" s="195"/>
      <c r="QMD3" s="195"/>
      <c r="QME3" s="195"/>
      <c r="QMF3" s="195"/>
      <c r="QMG3" s="195"/>
      <c r="QMH3" s="195"/>
      <c r="QMI3" s="195"/>
      <c r="QMJ3" s="195"/>
      <c r="QMK3" s="195"/>
      <c r="QML3" s="195"/>
      <c r="QMM3" s="195"/>
      <c r="QMN3" s="315"/>
      <c r="QMO3" s="195"/>
      <c r="QMP3" s="195"/>
      <c r="QMQ3" s="195"/>
      <c r="QMR3" s="195"/>
      <c r="QMS3" s="195"/>
      <c r="QMT3" s="195"/>
      <c r="QMU3" s="195"/>
      <c r="QMV3" s="195"/>
      <c r="QMW3" s="195"/>
      <c r="QMX3" s="195"/>
      <c r="QMY3" s="195"/>
      <c r="QMZ3" s="195"/>
      <c r="QNA3" s="195"/>
      <c r="QNB3" s="315"/>
      <c r="QNC3" s="195"/>
      <c r="QND3" s="195"/>
      <c r="QNE3" s="195"/>
      <c r="QNF3" s="195"/>
      <c r="QNG3" s="195"/>
      <c r="QNH3" s="195"/>
      <c r="QNI3" s="195"/>
      <c r="QNJ3" s="195"/>
      <c r="QNK3" s="195"/>
      <c r="QNL3" s="195"/>
      <c r="QNM3" s="195"/>
      <c r="QNN3" s="195"/>
      <c r="QNO3" s="195"/>
      <c r="QNP3" s="315"/>
      <c r="QNQ3" s="195"/>
      <c r="QNR3" s="195"/>
      <c r="QNS3" s="195"/>
      <c r="QNT3" s="195"/>
      <c r="QNU3" s="195"/>
      <c r="QNV3" s="195"/>
      <c r="QNW3" s="195"/>
      <c r="QNX3" s="195"/>
      <c r="QNY3" s="195"/>
      <c r="QNZ3" s="195"/>
      <c r="QOA3" s="195"/>
      <c r="QOB3" s="195"/>
      <c r="QOC3" s="195"/>
      <c r="QOD3" s="315"/>
      <c r="QOE3" s="195"/>
      <c r="QOF3" s="195"/>
      <c r="QOG3" s="195"/>
      <c r="QOH3" s="195"/>
      <c r="QOI3" s="195"/>
      <c r="QOJ3" s="195"/>
      <c r="QOK3" s="195"/>
      <c r="QOL3" s="195"/>
      <c r="QOM3" s="195"/>
      <c r="QON3" s="195"/>
      <c r="QOO3" s="195"/>
      <c r="QOP3" s="195"/>
      <c r="QOQ3" s="195"/>
      <c r="QOR3" s="315"/>
      <c r="QOS3" s="195"/>
      <c r="QOT3" s="195"/>
      <c r="QOU3" s="195"/>
      <c r="QOV3" s="195"/>
      <c r="QOW3" s="195"/>
      <c r="QOX3" s="195"/>
      <c r="QOY3" s="195"/>
      <c r="QOZ3" s="195"/>
      <c r="QPA3" s="195"/>
      <c r="QPB3" s="195"/>
      <c r="QPC3" s="195"/>
      <c r="QPD3" s="195"/>
      <c r="QPE3" s="195"/>
      <c r="QPF3" s="315"/>
      <c r="QPG3" s="195"/>
      <c r="QPH3" s="195"/>
      <c r="QPI3" s="195"/>
      <c r="QPJ3" s="195"/>
      <c r="QPK3" s="195"/>
      <c r="QPL3" s="195"/>
      <c r="QPM3" s="195"/>
      <c r="QPN3" s="195"/>
      <c r="QPO3" s="195"/>
      <c r="QPP3" s="195"/>
      <c r="QPQ3" s="195"/>
      <c r="QPR3" s="195"/>
      <c r="QPS3" s="195"/>
      <c r="QPT3" s="315"/>
      <c r="QPU3" s="195"/>
      <c r="QPV3" s="195"/>
      <c r="QPW3" s="195"/>
      <c r="QPX3" s="195"/>
      <c r="QPY3" s="195"/>
      <c r="QPZ3" s="195"/>
      <c r="QQA3" s="195"/>
      <c r="QQB3" s="195"/>
      <c r="QQC3" s="195"/>
      <c r="QQD3" s="195"/>
      <c r="QQE3" s="195"/>
      <c r="QQF3" s="195"/>
      <c r="QQG3" s="195"/>
      <c r="QQH3" s="315"/>
      <c r="QQI3" s="195"/>
      <c r="QQJ3" s="195"/>
      <c r="QQK3" s="195"/>
      <c r="QQL3" s="195"/>
      <c r="QQM3" s="195"/>
      <c r="QQN3" s="195"/>
      <c r="QQO3" s="195"/>
      <c r="QQP3" s="195"/>
      <c r="QQQ3" s="195"/>
      <c r="QQR3" s="195"/>
      <c r="QQS3" s="195"/>
      <c r="QQT3" s="195"/>
      <c r="QQU3" s="195"/>
      <c r="QQV3" s="315"/>
      <c r="QQW3" s="195"/>
      <c r="QQX3" s="195"/>
      <c r="QQY3" s="195"/>
      <c r="QQZ3" s="195"/>
      <c r="QRA3" s="195"/>
      <c r="QRB3" s="195"/>
      <c r="QRC3" s="195"/>
      <c r="QRD3" s="195"/>
      <c r="QRE3" s="195"/>
      <c r="QRF3" s="195"/>
      <c r="QRG3" s="195"/>
      <c r="QRH3" s="195"/>
      <c r="QRI3" s="195"/>
      <c r="QRJ3" s="315"/>
      <c r="QRK3" s="195"/>
      <c r="QRL3" s="195"/>
      <c r="QRM3" s="195"/>
      <c r="QRN3" s="195"/>
      <c r="QRO3" s="195"/>
      <c r="QRP3" s="195"/>
      <c r="QRQ3" s="195"/>
      <c r="QRR3" s="195"/>
      <c r="QRS3" s="195"/>
      <c r="QRT3" s="195"/>
      <c r="QRU3" s="195"/>
      <c r="QRV3" s="195"/>
      <c r="QRW3" s="195"/>
      <c r="QRX3" s="315"/>
      <c r="QRY3" s="195"/>
      <c r="QRZ3" s="195"/>
      <c r="QSA3" s="195"/>
      <c r="QSB3" s="195"/>
      <c r="QSC3" s="195"/>
      <c r="QSD3" s="195"/>
      <c r="QSE3" s="195"/>
      <c r="QSF3" s="195"/>
      <c r="QSG3" s="195"/>
      <c r="QSH3" s="195"/>
      <c r="QSI3" s="195"/>
      <c r="QSJ3" s="195"/>
      <c r="QSK3" s="195"/>
      <c r="QSL3" s="315"/>
      <c r="QSM3" s="195"/>
      <c r="QSN3" s="195"/>
      <c r="QSO3" s="195"/>
      <c r="QSP3" s="195"/>
      <c r="QSQ3" s="195"/>
      <c r="QSR3" s="195"/>
      <c r="QSS3" s="195"/>
      <c r="QST3" s="195"/>
      <c r="QSU3" s="195"/>
      <c r="QSV3" s="195"/>
      <c r="QSW3" s="195"/>
      <c r="QSX3" s="195"/>
      <c r="QSY3" s="195"/>
      <c r="QSZ3" s="315"/>
      <c r="QTA3" s="195"/>
      <c r="QTB3" s="195"/>
      <c r="QTC3" s="195"/>
      <c r="QTD3" s="195"/>
      <c r="QTE3" s="195"/>
      <c r="QTF3" s="195"/>
      <c r="QTG3" s="195"/>
      <c r="QTH3" s="195"/>
      <c r="QTI3" s="195"/>
      <c r="QTJ3" s="195"/>
      <c r="QTK3" s="195"/>
      <c r="QTL3" s="195"/>
      <c r="QTM3" s="195"/>
      <c r="QTN3" s="315"/>
      <c r="QTO3" s="195"/>
      <c r="QTP3" s="195"/>
      <c r="QTQ3" s="195"/>
      <c r="QTR3" s="195"/>
      <c r="QTS3" s="195"/>
      <c r="QTT3" s="195"/>
      <c r="QTU3" s="195"/>
      <c r="QTV3" s="195"/>
      <c r="QTW3" s="195"/>
      <c r="QTX3" s="195"/>
      <c r="QTY3" s="195"/>
      <c r="QTZ3" s="195"/>
      <c r="QUA3" s="195"/>
      <c r="QUB3" s="315"/>
      <c r="QUC3" s="195"/>
      <c r="QUD3" s="195"/>
      <c r="QUE3" s="195"/>
      <c r="QUF3" s="195"/>
      <c r="QUG3" s="195"/>
      <c r="QUH3" s="195"/>
      <c r="QUI3" s="195"/>
      <c r="QUJ3" s="195"/>
      <c r="QUK3" s="195"/>
      <c r="QUL3" s="195"/>
      <c r="QUM3" s="195"/>
      <c r="QUN3" s="195"/>
      <c r="QUO3" s="195"/>
      <c r="QUP3" s="315"/>
      <c r="QUQ3" s="195"/>
      <c r="QUR3" s="195"/>
      <c r="QUS3" s="195"/>
      <c r="QUT3" s="195"/>
      <c r="QUU3" s="195"/>
      <c r="QUV3" s="195"/>
      <c r="QUW3" s="195"/>
      <c r="QUX3" s="195"/>
      <c r="QUY3" s="195"/>
      <c r="QUZ3" s="195"/>
      <c r="QVA3" s="195"/>
      <c r="QVB3" s="195"/>
      <c r="QVC3" s="195"/>
      <c r="QVD3" s="315"/>
      <c r="QVE3" s="195"/>
      <c r="QVF3" s="195"/>
      <c r="QVG3" s="195"/>
      <c r="QVH3" s="195"/>
      <c r="QVI3" s="195"/>
      <c r="QVJ3" s="195"/>
      <c r="QVK3" s="195"/>
      <c r="QVL3" s="195"/>
      <c r="QVM3" s="195"/>
      <c r="QVN3" s="195"/>
      <c r="QVO3" s="195"/>
      <c r="QVP3" s="195"/>
      <c r="QVQ3" s="195"/>
      <c r="QVR3" s="315"/>
      <c r="QVS3" s="195"/>
      <c r="QVT3" s="195"/>
      <c r="QVU3" s="195"/>
      <c r="QVV3" s="195"/>
      <c r="QVW3" s="195"/>
      <c r="QVX3" s="195"/>
      <c r="QVY3" s="195"/>
      <c r="QVZ3" s="195"/>
      <c r="QWA3" s="195"/>
      <c r="QWB3" s="195"/>
      <c r="QWC3" s="195"/>
      <c r="QWD3" s="195"/>
      <c r="QWE3" s="195"/>
      <c r="QWF3" s="315"/>
      <c r="QWG3" s="195"/>
      <c r="QWH3" s="195"/>
      <c r="QWI3" s="195"/>
      <c r="QWJ3" s="195"/>
      <c r="QWK3" s="195"/>
      <c r="QWL3" s="195"/>
      <c r="QWM3" s="195"/>
      <c r="QWN3" s="195"/>
      <c r="QWO3" s="195"/>
      <c r="QWP3" s="195"/>
      <c r="QWQ3" s="195"/>
      <c r="QWR3" s="195"/>
      <c r="QWS3" s="195"/>
      <c r="QWT3" s="315"/>
      <c r="QWU3" s="195"/>
      <c r="QWV3" s="195"/>
      <c r="QWW3" s="195"/>
      <c r="QWX3" s="195"/>
      <c r="QWY3" s="195"/>
      <c r="QWZ3" s="195"/>
      <c r="QXA3" s="195"/>
      <c r="QXB3" s="195"/>
      <c r="QXC3" s="195"/>
      <c r="QXD3" s="195"/>
      <c r="QXE3" s="195"/>
      <c r="QXF3" s="195"/>
      <c r="QXG3" s="195"/>
      <c r="QXH3" s="315"/>
      <c r="QXI3" s="195"/>
      <c r="QXJ3" s="195"/>
      <c r="QXK3" s="195"/>
      <c r="QXL3" s="195"/>
      <c r="QXM3" s="195"/>
      <c r="QXN3" s="195"/>
      <c r="QXO3" s="195"/>
      <c r="QXP3" s="195"/>
      <c r="QXQ3" s="195"/>
      <c r="QXR3" s="195"/>
      <c r="QXS3" s="195"/>
      <c r="QXT3" s="195"/>
      <c r="QXU3" s="195"/>
      <c r="QXV3" s="315"/>
      <c r="QXW3" s="195"/>
      <c r="QXX3" s="195"/>
      <c r="QXY3" s="195"/>
      <c r="QXZ3" s="195"/>
      <c r="QYA3" s="195"/>
      <c r="QYB3" s="195"/>
      <c r="QYC3" s="195"/>
      <c r="QYD3" s="195"/>
      <c r="QYE3" s="195"/>
      <c r="QYF3" s="195"/>
      <c r="QYG3" s="195"/>
      <c r="QYH3" s="195"/>
      <c r="QYI3" s="195"/>
      <c r="QYJ3" s="315"/>
      <c r="QYK3" s="195"/>
      <c r="QYL3" s="195"/>
      <c r="QYM3" s="195"/>
      <c r="QYN3" s="195"/>
      <c r="QYO3" s="195"/>
      <c r="QYP3" s="195"/>
      <c r="QYQ3" s="195"/>
      <c r="QYR3" s="195"/>
      <c r="QYS3" s="195"/>
      <c r="QYT3" s="195"/>
      <c r="QYU3" s="195"/>
      <c r="QYV3" s="195"/>
      <c r="QYW3" s="195"/>
      <c r="QYX3" s="315"/>
      <c r="QYY3" s="195"/>
      <c r="QYZ3" s="195"/>
      <c r="QZA3" s="195"/>
      <c r="QZB3" s="195"/>
      <c r="QZC3" s="195"/>
      <c r="QZD3" s="195"/>
      <c r="QZE3" s="195"/>
      <c r="QZF3" s="195"/>
      <c r="QZG3" s="195"/>
      <c r="QZH3" s="195"/>
      <c r="QZI3" s="195"/>
      <c r="QZJ3" s="195"/>
      <c r="QZK3" s="195"/>
      <c r="QZL3" s="315"/>
      <c r="QZM3" s="195"/>
      <c r="QZN3" s="195"/>
      <c r="QZO3" s="195"/>
      <c r="QZP3" s="195"/>
      <c r="QZQ3" s="195"/>
      <c r="QZR3" s="195"/>
      <c r="QZS3" s="195"/>
      <c r="QZT3" s="195"/>
      <c r="QZU3" s="195"/>
      <c r="QZV3" s="195"/>
      <c r="QZW3" s="195"/>
      <c r="QZX3" s="195"/>
      <c r="QZY3" s="195"/>
      <c r="QZZ3" s="315"/>
      <c r="RAA3" s="195"/>
      <c r="RAB3" s="195"/>
      <c r="RAC3" s="195"/>
      <c r="RAD3" s="195"/>
      <c r="RAE3" s="195"/>
      <c r="RAF3" s="195"/>
      <c r="RAG3" s="195"/>
      <c r="RAH3" s="195"/>
      <c r="RAI3" s="195"/>
      <c r="RAJ3" s="195"/>
      <c r="RAK3" s="195"/>
      <c r="RAL3" s="195"/>
      <c r="RAM3" s="195"/>
      <c r="RAN3" s="315"/>
      <c r="RAO3" s="195"/>
      <c r="RAP3" s="195"/>
      <c r="RAQ3" s="195"/>
      <c r="RAR3" s="195"/>
      <c r="RAS3" s="195"/>
      <c r="RAT3" s="195"/>
      <c r="RAU3" s="195"/>
      <c r="RAV3" s="195"/>
      <c r="RAW3" s="195"/>
      <c r="RAX3" s="195"/>
      <c r="RAY3" s="195"/>
      <c r="RAZ3" s="195"/>
      <c r="RBA3" s="195"/>
      <c r="RBB3" s="315"/>
      <c r="RBC3" s="195"/>
      <c r="RBD3" s="195"/>
      <c r="RBE3" s="195"/>
      <c r="RBF3" s="195"/>
      <c r="RBG3" s="195"/>
      <c r="RBH3" s="195"/>
      <c r="RBI3" s="195"/>
      <c r="RBJ3" s="195"/>
      <c r="RBK3" s="195"/>
      <c r="RBL3" s="195"/>
      <c r="RBM3" s="195"/>
      <c r="RBN3" s="195"/>
      <c r="RBO3" s="195"/>
      <c r="RBP3" s="315"/>
      <c r="RBQ3" s="195"/>
      <c r="RBR3" s="195"/>
      <c r="RBS3" s="195"/>
      <c r="RBT3" s="195"/>
      <c r="RBU3" s="195"/>
      <c r="RBV3" s="195"/>
      <c r="RBW3" s="195"/>
      <c r="RBX3" s="195"/>
      <c r="RBY3" s="195"/>
      <c r="RBZ3" s="195"/>
      <c r="RCA3" s="195"/>
      <c r="RCB3" s="195"/>
      <c r="RCC3" s="195"/>
      <c r="RCD3" s="315"/>
      <c r="RCE3" s="195"/>
      <c r="RCF3" s="195"/>
      <c r="RCG3" s="195"/>
      <c r="RCH3" s="195"/>
      <c r="RCI3" s="195"/>
      <c r="RCJ3" s="195"/>
      <c r="RCK3" s="195"/>
      <c r="RCL3" s="195"/>
      <c r="RCM3" s="195"/>
      <c r="RCN3" s="195"/>
      <c r="RCO3" s="195"/>
      <c r="RCP3" s="195"/>
      <c r="RCQ3" s="195"/>
      <c r="RCR3" s="315"/>
      <c r="RCS3" s="195"/>
      <c r="RCT3" s="195"/>
      <c r="RCU3" s="195"/>
      <c r="RCV3" s="195"/>
      <c r="RCW3" s="195"/>
      <c r="RCX3" s="195"/>
      <c r="RCY3" s="195"/>
      <c r="RCZ3" s="195"/>
      <c r="RDA3" s="195"/>
      <c r="RDB3" s="195"/>
      <c r="RDC3" s="195"/>
      <c r="RDD3" s="195"/>
      <c r="RDE3" s="195"/>
      <c r="RDF3" s="315"/>
      <c r="RDG3" s="195"/>
      <c r="RDH3" s="195"/>
      <c r="RDI3" s="195"/>
      <c r="RDJ3" s="195"/>
      <c r="RDK3" s="195"/>
      <c r="RDL3" s="195"/>
      <c r="RDM3" s="195"/>
      <c r="RDN3" s="195"/>
      <c r="RDO3" s="195"/>
      <c r="RDP3" s="195"/>
      <c r="RDQ3" s="195"/>
      <c r="RDR3" s="195"/>
      <c r="RDS3" s="195"/>
      <c r="RDT3" s="315"/>
      <c r="RDU3" s="195"/>
      <c r="RDV3" s="195"/>
      <c r="RDW3" s="195"/>
      <c r="RDX3" s="195"/>
      <c r="RDY3" s="195"/>
      <c r="RDZ3" s="195"/>
      <c r="REA3" s="195"/>
      <c r="REB3" s="195"/>
      <c r="REC3" s="195"/>
      <c r="RED3" s="195"/>
      <c r="REE3" s="195"/>
      <c r="REF3" s="195"/>
      <c r="REG3" s="195"/>
      <c r="REH3" s="315"/>
      <c r="REI3" s="195"/>
      <c r="REJ3" s="195"/>
      <c r="REK3" s="195"/>
      <c r="REL3" s="195"/>
      <c r="REM3" s="195"/>
      <c r="REN3" s="195"/>
      <c r="REO3" s="195"/>
      <c r="REP3" s="195"/>
      <c r="REQ3" s="195"/>
      <c r="RER3" s="195"/>
      <c r="RES3" s="195"/>
      <c r="RET3" s="195"/>
      <c r="REU3" s="195"/>
      <c r="REV3" s="315"/>
      <c r="REW3" s="195"/>
      <c r="REX3" s="195"/>
      <c r="REY3" s="195"/>
      <c r="REZ3" s="195"/>
      <c r="RFA3" s="195"/>
      <c r="RFB3" s="195"/>
      <c r="RFC3" s="195"/>
      <c r="RFD3" s="195"/>
      <c r="RFE3" s="195"/>
      <c r="RFF3" s="195"/>
      <c r="RFG3" s="195"/>
      <c r="RFH3" s="195"/>
      <c r="RFI3" s="195"/>
      <c r="RFJ3" s="315"/>
      <c r="RFK3" s="195"/>
      <c r="RFL3" s="195"/>
      <c r="RFM3" s="195"/>
      <c r="RFN3" s="195"/>
      <c r="RFO3" s="195"/>
      <c r="RFP3" s="195"/>
      <c r="RFQ3" s="195"/>
      <c r="RFR3" s="195"/>
      <c r="RFS3" s="195"/>
      <c r="RFT3" s="195"/>
      <c r="RFU3" s="195"/>
      <c r="RFV3" s="195"/>
      <c r="RFW3" s="195"/>
      <c r="RFX3" s="315"/>
      <c r="RFY3" s="195"/>
      <c r="RFZ3" s="195"/>
      <c r="RGA3" s="195"/>
      <c r="RGB3" s="195"/>
      <c r="RGC3" s="195"/>
      <c r="RGD3" s="195"/>
      <c r="RGE3" s="195"/>
      <c r="RGF3" s="195"/>
      <c r="RGG3" s="195"/>
      <c r="RGH3" s="195"/>
      <c r="RGI3" s="195"/>
      <c r="RGJ3" s="195"/>
      <c r="RGK3" s="195"/>
      <c r="RGL3" s="315"/>
      <c r="RGM3" s="195"/>
      <c r="RGN3" s="195"/>
      <c r="RGO3" s="195"/>
      <c r="RGP3" s="195"/>
      <c r="RGQ3" s="195"/>
      <c r="RGR3" s="195"/>
      <c r="RGS3" s="195"/>
      <c r="RGT3" s="195"/>
      <c r="RGU3" s="195"/>
      <c r="RGV3" s="195"/>
      <c r="RGW3" s="195"/>
      <c r="RGX3" s="195"/>
      <c r="RGY3" s="195"/>
      <c r="RGZ3" s="315"/>
      <c r="RHA3" s="195"/>
      <c r="RHB3" s="195"/>
      <c r="RHC3" s="195"/>
      <c r="RHD3" s="195"/>
      <c r="RHE3" s="195"/>
      <c r="RHF3" s="195"/>
      <c r="RHG3" s="195"/>
      <c r="RHH3" s="195"/>
      <c r="RHI3" s="195"/>
      <c r="RHJ3" s="195"/>
      <c r="RHK3" s="195"/>
      <c r="RHL3" s="195"/>
      <c r="RHM3" s="195"/>
      <c r="RHN3" s="315"/>
      <c r="RHO3" s="195"/>
      <c r="RHP3" s="195"/>
      <c r="RHQ3" s="195"/>
      <c r="RHR3" s="195"/>
      <c r="RHS3" s="195"/>
      <c r="RHT3" s="195"/>
      <c r="RHU3" s="195"/>
      <c r="RHV3" s="195"/>
      <c r="RHW3" s="195"/>
      <c r="RHX3" s="195"/>
      <c r="RHY3" s="195"/>
      <c r="RHZ3" s="195"/>
      <c r="RIA3" s="195"/>
      <c r="RIB3" s="315"/>
      <c r="RIC3" s="195"/>
      <c r="RID3" s="195"/>
      <c r="RIE3" s="195"/>
      <c r="RIF3" s="195"/>
      <c r="RIG3" s="195"/>
      <c r="RIH3" s="195"/>
      <c r="RII3" s="195"/>
      <c r="RIJ3" s="195"/>
      <c r="RIK3" s="195"/>
      <c r="RIL3" s="195"/>
      <c r="RIM3" s="195"/>
      <c r="RIN3" s="195"/>
      <c r="RIO3" s="195"/>
      <c r="RIP3" s="315"/>
      <c r="RIQ3" s="195"/>
      <c r="RIR3" s="195"/>
      <c r="RIS3" s="195"/>
      <c r="RIT3" s="195"/>
      <c r="RIU3" s="195"/>
      <c r="RIV3" s="195"/>
      <c r="RIW3" s="195"/>
      <c r="RIX3" s="195"/>
      <c r="RIY3" s="195"/>
      <c r="RIZ3" s="195"/>
      <c r="RJA3" s="195"/>
      <c r="RJB3" s="195"/>
      <c r="RJC3" s="195"/>
      <c r="RJD3" s="315"/>
      <c r="RJE3" s="195"/>
      <c r="RJF3" s="195"/>
      <c r="RJG3" s="195"/>
      <c r="RJH3" s="195"/>
      <c r="RJI3" s="195"/>
      <c r="RJJ3" s="195"/>
      <c r="RJK3" s="195"/>
      <c r="RJL3" s="195"/>
      <c r="RJM3" s="195"/>
      <c r="RJN3" s="195"/>
      <c r="RJO3" s="195"/>
      <c r="RJP3" s="195"/>
      <c r="RJQ3" s="195"/>
      <c r="RJR3" s="315"/>
      <c r="RJS3" s="195"/>
      <c r="RJT3" s="195"/>
      <c r="RJU3" s="195"/>
      <c r="RJV3" s="195"/>
      <c r="RJW3" s="195"/>
      <c r="RJX3" s="195"/>
      <c r="RJY3" s="195"/>
      <c r="RJZ3" s="195"/>
      <c r="RKA3" s="195"/>
      <c r="RKB3" s="195"/>
      <c r="RKC3" s="195"/>
      <c r="RKD3" s="195"/>
      <c r="RKE3" s="195"/>
      <c r="RKF3" s="315"/>
      <c r="RKG3" s="195"/>
      <c r="RKH3" s="195"/>
      <c r="RKI3" s="195"/>
      <c r="RKJ3" s="195"/>
      <c r="RKK3" s="195"/>
      <c r="RKL3" s="195"/>
      <c r="RKM3" s="195"/>
      <c r="RKN3" s="195"/>
      <c r="RKO3" s="195"/>
      <c r="RKP3" s="195"/>
      <c r="RKQ3" s="195"/>
      <c r="RKR3" s="195"/>
      <c r="RKS3" s="195"/>
      <c r="RKT3" s="315"/>
      <c r="RKU3" s="195"/>
      <c r="RKV3" s="195"/>
      <c r="RKW3" s="195"/>
      <c r="RKX3" s="195"/>
      <c r="RKY3" s="195"/>
      <c r="RKZ3" s="195"/>
      <c r="RLA3" s="195"/>
      <c r="RLB3" s="195"/>
      <c r="RLC3" s="195"/>
      <c r="RLD3" s="195"/>
      <c r="RLE3" s="195"/>
      <c r="RLF3" s="195"/>
      <c r="RLG3" s="195"/>
      <c r="RLH3" s="315"/>
      <c r="RLI3" s="195"/>
      <c r="RLJ3" s="195"/>
      <c r="RLK3" s="195"/>
      <c r="RLL3" s="195"/>
      <c r="RLM3" s="195"/>
      <c r="RLN3" s="195"/>
      <c r="RLO3" s="195"/>
      <c r="RLP3" s="195"/>
      <c r="RLQ3" s="195"/>
      <c r="RLR3" s="195"/>
      <c r="RLS3" s="195"/>
      <c r="RLT3" s="195"/>
      <c r="RLU3" s="195"/>
      <c r="RLV3" s="315"/>
      <c r="RLW3" s="195"/>
      <c r="RLX3" s="195"/>
      <c r="RLY3" s="195"/>
      <c r="RLZ3" s="195"/>
      <c r="RMA3" s="195"/>
      <c r="RMB3" s="195"/>
      <c r="RMC3" s="195"/>
      <c r="RMD3" s="195"/>
      <c r="RME3" s="195"/>
      <c r="RMF3" s="195"/>
      <c r="RMG3" s="195"/>
      <c r="RMH3" s="195"/>
      <c r="RMI3" s="195"/>
      <c r="RMJ3" s="315"/>
      <c r="RMK3" s="195"/>
      <c r="RML3" s="195"/>
      <c r="RMM3" s="195"/>
      <c r="RMN3" s="195"/>
      <c r="RMO3" s="195"/>
      <c r="RMP3" s="195"/>
      <c r="RMQ3" s="195"/>
      <c r="RMR3" s="195"/>
      <c r="RMS3" s="195"/>
      <c r="RMT3" s="195"/>
      <c r="RMU3" s="195"/>
      <c r="RMV3" s="195"/>
      <c r="RMW3" s="195"/>
      <c r="RMX3" s="315"/>
      <c r="RMY3" s="195"/>
      <c r="RMZ3" s="195"/>
      <c r="RNA3" s="195"/>
      <c r="RNB3" s="195"/>
      <c r="RNC3" s="195"/>
      <c r="RND3" s="195"/>
      <c r="RNE3" s="195"/>
      <c r="RNF3" s="195"/>
      <c r="RNG3" s="195"/>
      <c r="RNH3" s="195"/>
      <c r="RNI3" s="195"/>
      <c r="RNJ3" s="195"/>
      <c r="RNK3" s="195"/>
      <c r="RNL3" s="315"/>
      <c r="RNM3" s="195"/>
      <c r="RNN3" s="195"/>
      <c r="RNO3" s="195"/>
      <c r="RNP3" s="195"/>
      <c r="RNQ3" s="195"/>
      <c r="RNR3" s="195"/>
      <c r="RNS3" s="195"/>
      <c r="RNT3" s="195"/>
      <c r="RNU3" s="195"/>
      <c r="RNV3" s="195"/>
      <c r="RNW3" s="195"/>
      <c r="RNX3" s="195"/>
      <c r="RNY3" s="195"/>
      <c r="RNZ3" s="315"/>
      <c r="ROA3" s="195"/>
      <c r="ROB3" s="195"/>
      <c r="ROC3" s="195"/>
      <c r="ROD3" s="195"/>
      <c r="ROE3" s="195"/>
      <c r="ROF3" s="195"/>
      <c r="ROG3" s="195"/>
      <c r="ROH3" s="195"/>
      <c r="ROI3" s="195"/>
      <c r="ROJ3" s="195"/>
      <c r="ROK3" s="195"/>
      <c r="ROL3" s="195"/>
      <c r="ROM3" s="195"/>
      <c r="RON3" s="315"/>
      <c r="ROO3" s="195"/>
      <c r="ROP3" s="195"/>
      <c r="ROQ3" s="195"/>
      <c r="ROR3" s="195"/>
      <c r="ROS3" s="195"/>
      <c r="ROT3" s="195"/>
      <c r="ROU3" s="195"/>
      <c r="ROV3" s="195"/>
      <c r="ROW3" s="195"/>
      <c r="ROX3" s="195"/>
      <c r="ROY3" s="195"/>
      <c r="ROZ3" s="195"/>
      <c r="RPA3" s="195"/>
      <c r="RPB3" s="315"/>
      <c r="RPC3" s="195"/>
      <c r="RPD3" s="195"/>
      <c r="RPE3" s="195"/>
      <c r="RPF3" s="195"/>
      <c r="RPG3" s="195"/>
      <c r="RPH3" s="195"/>
      <c r="RPI3" s="195"/>
      <c r="RPJ3" s="195"/>
      <c r="RPK3" s="195"/>
      <c r="RPL3" s="195"/>
      <c r="RPM3" s="195"/>
      <c r="RPN3" s="195"/>
      <c r="RPO3" s="195"/>
      <c r="RPP3" s="315"/>
      <c r="RPQ3" s="195"/>
      <c r="RPR3" s="195"/>
      <c r="RPS3" s="195"/>
      <c r="RPT3" s="195"/>
      <c r="RPU3" s="195"/>
      <c r="RPV3" s="195"/>
      <c r="RPW3" s="195"/>
      <c r="RPX3" s="195"/>
      <c r="RPY3" s="195"/>
      <c r="RPZ3" s="195"/>
      <c r="RQA3" s="195"/>
      <c r="RQB3" s="195"/>
      <c r="RQC3" s="195"/>
      <c r="RQD3" s="315"/>
      <c r="RQE3" s="195"/>
      <c r="RQF3" s="195"/>
      <c r="RQG3" s="195"/>
      <c r="RQH3" s="195"/>
      <c r="RQI3" s="195"/>
      <c r="RQJ3" s="195"/>
      <c r="RQK3" s="195"/>
      <c r="RQL3" s="195"/>
      <c r="RQM3" s="195"/>
      <c r="RQN3" s="195"/>
      <c r="RQO3" s="195"/>
      <c r="RQP3" s="195"/>
      <c r="RQQ3" s="195"/>
      <c r="RQR3" s="315"/>
      <c r="RQS3" s="195"/>
      <c r="RQT3" s="195"/>
      <c r="RQU3" s="195"/>
      <c r="RQV3" s="195"/>
      <c r="RQW3" s="195"/>
      <c r="RQX3" s="195"/>
      <c r="RQY3" s="195"/>
      <c r="RQZ3" s="195"/>
      <c r="RRA3" s="195"/>
      <c r="RRB3" s="195"/>
      <c r="RRC3" s="195"/>
      <c r="RRD3" s="195"/>
      <c r="RRE3" s="195"/>
      <c r="RRF3" s="315"/>
      <c r="RRG3" s="195"/>
      <c r="RRH3" s="195"/>
      <c r="RRI3" s="195"/>
      <c r="RRJ3" s="195"/>
      <c r="RRK3" s="195"/>
      <c r="RRL3" s="195"/>
      <c r="RRM3" s="195"/>
      <c r="RRN3" s="195"/>
      <c r="RRO3" s="195"/>
      <c r="RRP3" s="195"/>
      <c r="RRQ3" s="195"/>
      <c r="RRR3" s="195"/>
      <c r="RRS3" s="195"/>
      <c r="RRT3" s="315"/>
      <c r="RRU3" s="195"/>
      <c r="RRV3" s="195"/>
      <c r="RRW3" s="195"/>
      <c r="RRX3" s="195"/>
      <c r="RRY3" s="195"/>
      <c r="RRZ3" s="195"/>
      <c r="RSA3" s="195"/>
      <c r="RSB3" s="195"/>
      <c r="RSC3" s="195"/>
      <c r="RSD3" s="195"/>
      <c r="RSE3" s="195"/>
      <c r="RSF3" s="195"/>
      <c r="RSG3" s="195"/>
      <c r="RSH3" s="315"/>
      <c r="RSI3" s="195"/>
      <c r="RSJ3" s="195"/>
      <c r="RSK3" s="195"/>
      <c r="RSL3" s="195"/>
      <c r="RSM3" s="195"/>
      <c r="RSN3" s="195"/>
      <c r="RSO3" s="195"/>
      <c r="RSP3" s="195"/>
      <c r="RSQ3" s="195"/>
      <c r="RSR3" s="195"/>
      <c r="RSS3" s="195"/>
      <c r="RST3" s="195"/>
      <c r="RSU3" s="195"/>
      <c r="RSV3" s="315"/>
      <c r="RSW3" s="195"/>
      <c r="RSX3" s="195"/>
      <c r="RSY3" s="195"/>
      <c r="RSZ3" s="195"/>
      <c r="RTA3" s="195"/>
      <c r="RTB3" s="195"/>
      <c r="RTC3" s="195"/>
      <c r="RTD3" s="195"/>
      <c r="RTE3" s="195"/>
      <c r="RTF3" s="195"/>
      <c r="RTG3" s="195"/>
      <c r="RTH3" s="195"/>
      <c r="RTI3" s="195"/>
      <c r="RTJ3" s="315"/>
      <c r="RTK3" s="195"/>
      <c r="RTL3" s="195"/>
      <c r="RTM3" s="195"/>
      <c r="RTN3" s="195"/>
      <c r="RTO3" s="195"/>
      <c r="RTP3" s="195"/>
      <c r="RTQ3" s="195"/>
      <c r="RTR3" s="195"/>
      <c r="RTS3" s="195"/>
      <c r="RTT3" s="195"/>
      <c r="RTU3" s="195"/>
      <c r="RTV3" s="195"/>
      <c r="RTW3" s="195"/>
      <c r="RTX3" s="315"/>
      <c r="RTY3" s="195"/>
      <c r="RTZ3" s="195"/>
      <c r="RUA3" s="195"/>
      <c r="RUB3" s="195"/>
      <c r="RUC3" s="195"/>
      <c r="RUD3" s="195"/>
      <c r="RUE3" s="195"/>
      <c r="RUF3" s="195"/>
      <c r="RUG3" s="195"/>
      <c r="RUH3" s="195"/>
      <c r="RUI3" s="195"/>
      <c r="RUJ3" s="195"/>
      <c r="RUK3" s="195"/>
      <c r="RUL3" s="315"/>
      <c r="RUM3" s="195"/>
      <c r="RUN3" s="195"/>
      <c r="RUO3" s="195"/>
      <c r="RUP3" s="195"/>
      <c r="RUQ3" s="195"/>
      <c r="RUR3" s="195"/>
      <c r="RUS3" s="195"/>
      <c r="RUT3" s="195"/>
      <c r="RUU3" s="195"/>
      <c r="RUV3" s="195"/>
      <c r="RUW3" s="195"/>
      <c r="RUX3" s="195"/>
      <c r="RUY3" s="195"/>
      <c r="RUZ3" s="315"/>
      <c r="RVA3" s="195"/>
      <c r="RVB3" s="195"/>
      <c r="RVC3" s="195"/>
      <c r="RVD3" s="195"/>
      <c r="RVE3" s="195"/>
      <c r="RVF3" s="195"/>
      <c r="RVG3" s="195"/>
      <c r="RVH3" s="195"/>
      <c r="RVI3" s="195"/>
      <c r="RVJ3" s="195"/>
      <c r="RVK3" s="195"/>
      <c r="RVL3" s="195"/>
      <c r="RVM3" s="195"/>
      <c r="RVN3" s="315"/>
      <c r="RVO3" s="195"/>
      <c r="RVP3" s="195"/>
      <c r="RVQ3" s="195"/>
      <c r="RVR3" s="195"/>
      <c r="RVS3" s="195"/>
      <c r="RVT3" s="195"/>
      <c r="RVU3" s="195"/>
      <c r="RVV3" s="195"/>
      <c r="RVW3" s="195"/>
      <c r="RVX3" s="195"/>
      <c r="RVY3" s="195"/>
      <c r="RVZ3" s="195"/>
      <c r="RWA3" s="195"/>
      <c r="RWB3" s="315"/>
      <c r="RWC3" s="195"/>
      <c r="RWD3" s="195"/>
      <c r="RWE3" s="195"/>
      <c r="RWF3" s="195"/>
      <c r="RWG3" s="195"/>
      <c r="RWH3" s="195"/>
      <c r="RWI3" s="195"/>
      <c r="RWJ3" s="195"/>
      <c r="RWK3" s="195"/>
      <c r="RWL3" s="195"/>
      <c r="RWM3" s="195"/>
      <c r="RWN3" s="195"/>
      <c r="RWO3" s="195"/>
      <c r="RWP3" s="315"/>
      <c r="RWQ3" s="195"/>
      <c r="RWR3" s="195"/>
      <c r="RWS3" s="195"/>
      <c r="RWT3" s="195"/>
      <c r="RWU3" s="195"/>
      <c r="RWV3" s="195"/>
      <c r="RWW3" s="195"/>
      <c r="RWX3" s="195"/>
      <c r="RWY3" s="195"/>
      <c r="RWZ3" s="195"/>
      <c r="RXA3" s="195"/>
      <c r="RXB3" s="195"/>
      <c r="RXC3" s="195"/>
      <c r="RXD3" s="315"/>
      <c r="RXE3" s="195"/>
      <c r="RXF3" s="195"/>
      <c r="RXG3" s="195"/>
      <c r="RXH3" s="195"/>
      <c r="RXI3" s="195"/>
      <c r="RXJ3" s="195"/>
      <c r="RXK3" s="195"/>
      <c r="RXL3" s="195"/>
      <c r="RXM3" s="195"/>
      <c r="RXN3" s="195"/>
      <c r="RXO3" s="195"/>
      <c r="RXP3" s="195"/>
      <c r="RXQ3" s="195"/>
      <c r="RXR3" s="315"/>
      <c r="RXS3" s="195"/>
      <c r="RXT3" s="195"/>
      <c r="RXU3" s="195"/>
      <c r="RXV3" s="195"/>
      <c r="RXW3" s="195"/>
      <c r="RXX3" s="195"/>
      <c r="RXY3" s="195"/>
      <c r="RXZ3" s="195"/>
      <c r="RYA3" s="195"/>
      <c r="RYB3" s="195"/>
      <c r="RYC3" s="195"/>
      <c r="RYD3" s="195"/>
      <c r="RYE3" s="195"/>
      <c r="RYF3" s="315"/>
      <c r="RYG3" s="195"/>
      <c r="RYH3" s="195"/>
      <c r="RYI3" s="195"/>
      <c r="RYJ3" s="195"/>
      <c r="RYK3" s="195"/>
      <c r="RYL3" s="195"/>
      <c r="RYM3" s="195"/>
      <c r="RYN3" s="195"/>
      <c r="RYO3" s="195"/>
      <c r="RYP3" s="195"/>
      <c r="RYQ3" s="195"/>
      <c r="RYR3" s="195"/>
      <c r="RYS3" s="195"/>
      <c r="RYT3" s="315"/>
      <c r="RYU3" s="195"/>
      <c r="RYV3" s="195"/>
      <c r="RYW3" s="195"/>
      <c r="RYX3" s="195"/>
      <c r="RYY3" s="195"/>
      <c r="RYZ3" s="195"/>
      <c r="RZA3" s="195"/>
      <c r="RZB3" s="195"/>
      <c r="RZC3" s="195"/>
      <c r="RZD3" s="195"/>
      <c r="RZE3" s="195"/>
      <c r="RZF3" s="195"/>
      <c r="RZG3" s="195"/>
      <c r="RZH3" s="315"/>
      <c r="RZI3" s="195"/>
      <c r="RZJ3" s="195"/>
      <c r="RZK3" s="195"/>
      <c r="RZL3" s="195"/>
      <c r="RZM3" s="195"/>
      <c r="RZN3" s="195"/>
      <c r="RZO3" s="195"/>
      <c r="RZP3" s="195"/>
      <c r="RZQ3" s="195"/>
      <c r="RZR3" s="195"/>
      <c r="RZS3" s="195"/>
      <c r="RZT3" s="195"/>
      <c r="RZU3" s="195"/>
      <c r="RZV3" s="315"/>
      <c r="RZW3" s="195"/>
      <c r="RZX3" s="195"/>
      <c r="RZY3" s="195"/>
      <c r="RZZ3" s="195"/>
      <c r="SAA3" s="195"/>
      <c r="SAB3" s="195"/>
      <c r="SAC3" s="195"/>
      <c r="SAD3" s="195"/>
      <c r="SAE3" s="195"/>
      <c r="SAF3" s="195"/>
      <c r="SAG3" s="195"/>
      <c r="SAH3" s="195"/>
      <c r="SAI3" s="195"/>
      <c r="SAJ3" s="315"/>
      <c r="SAK3" s="195"/>
      <c r="SAL3" s="195"/>
      <c r="SAM3" s="195"/>
      <c r="SAN3" s="195"/>
      <c r="SAO3" s="195"/>
      <c r="SAP3" s="195"/>
      <c r="SAQ3" s="195"/>
      <c r="SAR3" s="195"/>
      <c r="SAS3" s="195"/>
      <c r="SAT3" s="195"/>
      <c r="SAU3" s="195"/>
      <c r="SAV3" s="195"/>
      <c r="SAW3" s="195"/>
      <c r="SAX3" s="315"/>
      <c r="SAY3" s="195"/>
      <c r="SAZ3" s="195"/>
      <c r="SBA3" s="195"/>
      <c r="SBB3" s="195"/>
      <c r="SBC3" s="195"/>
      <c r="SBD3" s="195"/>
      <c r="SBE3" s="195"/>
      <c r="SBF3" s="195"/>
      <c r="SBG3" s="195"/>
      <c r="SBH3" s="195"/>
      <c r="SBI3" s="195"/>
      <c r="SBJ3" s="195"/>
      <c r="SBK3" s="195"/>
      <c r="SBL3" s="315"/>
      <c r="SBM3" s="195"/>
      <c r="SBN3" s="195"/>
      <c r="SBO3" s="195"/>
      <c r="SBP3" s="195"/>
      <c r="SBQ3" s="195"/>
      <c r="SBR3" s="195"/>
      <c r="SBS3" s="195"/>
      <c r="SBT3" s="195"/>
      <c r="SBU3" s="195"/>
      <c r="SBV3" s="195"/>
      <c r="SBW3" s="195"/>
      <c r="SBX3" s="195"/>
      <c r="SBY3" s="195"/>
      <c r="SBZ3" s="315"/>
      <c r="SCA3" s="195"/>
      <c r="SCB3" s="195"/>
      <c r="SCC3" s="195"/>
      <c r="SCD3" s="195"/>
      <c r="SCE3" s="195"/>
      <c r="SCF3" s="195"/>
      <c r="SCG3" s="195"/>
      <c r="SCH3" s="195"/>
      <c r="SCI3" s="195"/>
      <c r="SCJ3" s="195"/>
      <c r="SCK3" s="195"/>
      <c r="SCL3" s="195"/>
      <c r="SCM3" s="195"/>
      <c r="SCN3" s="315"/>
      <c r="SCO3" s="195"/>
      <c r="SCP3" s="195"/>
      <c r="SCQ3" s="195"/>
      <c r="SCR3" s="195"/>
      <c r="SCS3" s="195"/>
      <c r="SCT3" s="195"/>
      <c r="SCU3" s="195"/>
      <c r="SCV3" s="195"/>
      <c r="SCW3" s="195"/>
      <c r="SCX3" s="195"/>
      <c r="SCY3" s="195"/>
      <c r="SCZ3" s="195"/>
      <c r="SDA3" s="195"/>
      <c r="SDB3" s="315"/>
      <c r="SDC3" s="195"/>
      <c r="SDD3" s="195"/>
      <c r="SDE3" s="195"/>
      <c r="SDF3" s="195"/>
      <c r="SDG3" s="195"/>
      <c r="SDH3" s="195"/>
      <c r="SDI3" s="195"/>
      <c r="SDJ3" s="195"/>
      <c r="SDK3" s="195"/>
      <c r="SDL3" s="195"/>
      <c r="SDM3" s="195"/>
      <c r="SDN3" s="195"/>
      <c r="SDO3" s="195"/>
      <c r="SDP3" s="315"/>
      <c r="SDQ3" s="195"/>
      <c r="SDR3" s="195"/>
      <c r="SDS3" s="195"/>
      <c r="SDT3" s="195"/>
      <c r="SDU3" s="195"/>
      <c r="SDV3" s="195"/>
      <c r="SDW3" s="195"/>
      <c r="SDX3" s="195"/>
      <c r="SDY3" s="195"/>
      <c r="SDZ3" s="195"/>
      <c r="SEA3" s="195"/>
      <c r="SEB3" s="195"/>
      <c r="SEC3" s="195"/>
      <c r="SED3" s="315"/>
      <c r="SEE3" s="195"/>
      <c r="SEF3" s="195"/>
      <c r="SEG3" s="195"/>
      <c r="SEH3" s="195"/>
      <c r="SEI3" s="195"/>
      <c r="SEJ3" s="195"/>
      <c r="SEK3" s="195"/>
      <c r="SEL3" s="195"/>
      <c r="SEM3" s="195"/>
      <c r="SEN3" s="195"/>
      <c r="SEO3" s="195"/>
      <c r="SEP3" s="195"/>
      <c r="SEQ3" s="195"/>
      <c r="SER3" s="315"/>
      <c r="SES3" s="195"/>
      <c r="SET3" s="195"/>
      <c r="SEU3" s="195"/>
      <c r="SEV3" s="195"/>
      <c r="SEW3" s="195"/>
      <c r="SEX3" s="195"/>
      <c r="SEY3" s="195"/>
      <c r="SEZ3" s="195"/>
      <c r="SFA3" s="195"/>
      <c r="SFB3" s="195"/>
      <c r="SFC3" s="195"/>
      <c r="SFD3" s="195"/>
      <c r="SFE3" s="195"/>
      <c r="SFF3" s="315"/>
      <c r="SFG3" s="195"/>
      <c r="SFH3" s="195"/>
      <c r="SFI3" s="195"/>
      <c r="SFJ3" s="195"/>
      <c r="SFK3" s="195"/>
      <c r="SFL3" s="195"/>
      <c r="SFM3" s="195"/>
      <c r="SFN3" s="195"/>
      <c r="SFO3" s="195"/>
      <c r="SFP3" s="195"/>
      <c r="SFQ3" s="195"/>
      <c r="SFR3" s="195"/>
      <c r="SFS3" s="195"/>
      <c r="SFT3" s="315"/>
      <c r="SFU3" s="195"/>
      <c r="SFV3" s="195"/>
      <c r="SFW3" s="195"/>
      <c r="SFX3" s="195"/>
      <c r="SFY3" s="195"/>
      <c r="SFZ3" s="195"/>
      <c r="SGA3" s="195"/>
      <c r="SGB3" s="195"/>
      <c r="SGC3" s="195"/>
      <c r="SGD3" s="195"/>
      <c r="SGE3" s="195"/>
      <c r="SGF3" s="195"/>
      <c r="SGG3" s="195"/>
      <c r="SGH3" s="315"/>
      <c r="SGI3" s="195"/>
      <c r="SGJ3" s="195"/>
      <c r="SGK3" s="195"/>
      <c r="SGL3" s="195"/>
      <c r="SGM3" s="195"/>
      <c r="SGN3" s="195"/>
      <c r="SGO3" s="195"/>
      <c r="SGP3" s="195"/>
      <c r="SGQ3" s="195"/>
      <c r="SGR3" s="195"/>
      <c r="SGS3" s="195"/>
      <c r="SGT3" s="195"/>
      <c r="SGU3" s="195"/>
      <c r="SGV3" s="315"/>
      <c r="SGW3" s="195"/>
      <c r="SGX3" s="195"/>
      <c r="SGY3" s="195"/>
      <c r="SGZ3" s="195"/>
      <c r="SHA3" s="195"/>
      <c r="SHB3" s="195"/>
      <c r="SHC3" s="195"/>
      <c r="SHD3" s="195"/>
      <c r="SHE3" s="195"/>
      <c r="SHF3" s="195"/>
      <c r="SHG3" s="195"/>
      <c r="SHH3" s="195"/>
      <c r="SHI3" s="195"/>
      <c r="SHJ3" s="315"/>
      <c r="SHK3" s="195"/>
      <c r="SHL3" s="195"/>
      <c r="SHM3" s="195"/>
      <c r="SHN3" s="195"/>
      <c r="SHO3" s="195"/>
      <c r="SHP3" s="195"/>
      <c r="SHQ3" s="195"/>
      <c r="SHR3" s="195"/>
      <c r="SHS3" s="195"/>
      <c r="SHT3" s="195"/>
      <c r="SHU3" s="195"/>
      <c r="SHV3" s="195"/>
      <c r="SHW3" s="195"/>
      <c r="SHX3" s="315"/>
      <c r="SHY3" s="195"/>
      <c r="SHZ3" s="195"/>
      <c r="SIA3" s="195"/>
      <c r="SIB3" s="195"/>
      <c r="SIC3" s="195"/>
      <c r="SID3" s="195"/>
      <c r="SIE3" s="195"/>
      <c r="SIF3" s="195"/>
      <c r="SIG3" s="195"/>
      <c r="SIH3" s="195"/>
      <c r="SII3" s="195"/>
      <c r="SIJ3" s="195"/>
      <c r="SIK3" s="195"/>
      <c r="SIL3" s="315"/>
      <c r="SIM3" s="195"/>
      <c r="SIN3" s="195"/>
      <c r="SIO3" s="195"/>
      <c r="SIP3" s="195"/>
      <c r="SIQ3" s="195"/>
      <c r="SIR3" s="195"/>
      <c r="SIS3" s="195"/>
      <c r="SIT3" s="195"/>
      <c r="SIU3" s="195"/>
      <c r="SIV3" s="195"/>
      <c r="SIW3" s="195"/>
      <c r="SIX3" s="195"/>
      <c r="SIY3" s="195"/>
      <c r="SIZ3" s="315"/>
      <c r="SJA3" s="195"/>
      <c r="SJB3" s="195"/>
      <c r="SJC3" s="195"/>
      <c r="SJD3" s="195"/>
      <c r="SJE3" s="195"/>
      <c r="SJF3" s="195"/>
      <c r="SJG3" s="195"/>
      <c r="SJH3" s="195"/>
      <c r="SJI3" s="195"/>
      <c r="SJJ3" s="195"/>
      <c r="SJK3" s="195"/>
      <c r="SJL3" s="195"/>
      <c r="SJM3" s="195"/>
      <c r="SJN3" s="315"/>
      <c r="SJO3" s="195"/>
      <c r="SJP3" s="195"/>
      <c r="SJQ3" s="195"/>
      <c r="SJR3" s="195"/>
      <c r="SJS3" s="195"/>
      <c r="SJT3" s="195"/>
      <c r="SJU3" s="195"/>
      <c r="SJV3" s="195"/>
      <c r="SJW3" s="195"/>
      <c r="SJX3" s="195"/>
      <c r="SJY3" s="195"/>
      <c r="SJZ3" s="195"/>
      <c r="SKA3" s="195"/>
      <c r="SKB3" s="315"/>
      <c r="SKC3" s="195"/>
      <c r="SKD3" s="195"/>
      <c r="SKE3" s="195"/>
      <c r="SKF3" s="195"/>
      <c r="SKG3" s="195"/>
      <c r="SKH3" s="195"/>
      <c r="SKI3" s="195"/>
      <c r="SKJ3" s="195"/>
      <c r="SKK3" s="195"/>
      <c r="SKL3" s="195"/>
      <c r="SKM3" s="195"/>
      <c r="SKN3" s="195"/>
      <c r="SKO3" s="195"/>
      <c r="SKP3" s="315"/>
      <c r="SKQ3" s="195"/>
      <c r="SKR3" s="195"/>
      <c r="SKS3" s="195"/>
      <c r="SKT3" s="195"/>
      <c r="SKU3" s="195"/>
      <c r="SKV3" s="195"/>
      <c r="SKW3" s="195"/>
      <c r="SKX3" s="195"/>
      <c r="SKY3" s="195"/>
      <c r="SKZ3" s="195"/>
      <c r="SLA3" s="195"/>
      <c r="SLB3" s="195"/>
      <c r="SLC3" s="195"/>
      <c r="SLD3" s="315"/>
      <c r="SLE3" s="195"/>
      <c r="SLF3" s="195"/>
      <c r="SLG3" s="195"/>
      <c r="SLH3" s="195"/>
      <c r="SLI3" s="195"/>
      <c r="SLJ3" s="195"/>
      <c r="SLK3" s="195"/>
      <c r="SLL3" s="195"/>
      <c r="SLM3" s="195"/>
      <c r="SLN3" s="195"/>
      <c r="SLO3" s="195"/>
      <c r="SLP3" s="195"/>
      <c r="SLQ3" s="195"/>
      <c r="SLR3" s="315"/>
      <c r="SLS3" s="195"/>
      <c r="SLT3" s="195"/>
      <c r="SLU3" s="195"/>
      <c r="SLV3" s="195"/>
      <c r="SLW3" s="195"/>
      <c r="SLX3" s="195"/>
      <c r="SLY3" s="195"/>
      <c r="SLZ3" s="195"/>
      <c r="SMA3" s="195"/>
      <c r="SMB3" s="195"/>
      <c r="SMC3" s="195"/>
      <c r="SMD3" s="195"/>
      <c r="SME3" s="195"/>
      <c r="SMF3" s="315"/>
      <c r="SMG3" s="195"/>
      <c r="SMH3" s="195"/>
      <c r="SMI3" s="195"/>
      <c r="SMJ3" s="195"/>
      <c r="SMK3" s="195"/>
      <c r="SML3" s="195"/>
      <c r="SMM3" s="195"/>
      <c r="SMN3" s="195"/>
      <c r="SMO3" s="195"/>
      <c r="SMP3" s="195"/>
      <c r="SMQ3" s="195"/>
      <c r="SMR3" s="195"/>
      <c r="SMS3" s="195"/>
      <c r="SMT3" s="315"/>
      <c r="SMU3" s="195"/>
      <c r="SMV3" s="195"/>
      <c r="SMW3" s="195"/>
      <c r="SMX3" s="195"/>
      <c r="SMY3" s="195"/>
      <c r="SMZ3" s="195"/>
      <c r="SNA3" s="195"/>
      <c r="SNB3" s="195"/>
      <c r="SNC3" s="195"/>
      <c r="SND3" s="195"/>
      <c r="SNE3" s="195"/>
      <c r="SNF3" s="195"/>
      <c r="SNG3" s="195"/>
      <c r="SNH3" s="315"/>
      <c r="SNI3" s="195"/>
      <c r="SNJ3" s="195"/>
      <c r="SNK3" s="195"/>
      <c r="SNL3" s="195"/>
      <c r="SNM3" s="195"/>
      <c r="SNN3" s="195"/>
      <c r="SNO3" s="195"/>
      <c r="SNP3" s="195"/>
      <c r="SNQ3" s="195"/>
      <c r="SNR3" s="195"/>
      <c r="SNS3" s="195"/>
      <c r="SNT3" s="195"/>
      <c r="SNU3" s="195"/>
      <c r="SNV3" s="315"/>
      <c r="SNW3" s="195"/>
      <c r="SNX3" s="195"/>
      <c r="SNY3" s="195"/>
      <c r="SNZ3" s="195"/>
      <c r="SOA3" s="195"/>
      <c r="SOB3" s="195"/>
      <c r="SOC3" s="195"/>
      <c r="SOD3" s="195"/>
      <c r="SOE3" s="195"/>
      <c r="SOF3" s="195"/>
      <c r="SOG3" s="195"/>
      <c r="SOH3" s="195"/>
      <c r="SOI3" s="195"/>
      <c r="SOJ3" s="315"/>
      <c r="SOK3" s="195"/>
      <c r="SOL3" s="195"/>
      <c r="SOM3" s="195"/>
      <c r="SON3" s="195"/>
      <c r="SOO3" s="195"/>
      <c r="SOP3" s="195"/>
      <c r="SOQ3" s="195"/>
      <c r="SOR3" s="195"/>
      <c r="SOS3" s="195"/>
      <c r="SOT3" s="195"/>
      <c r="SOU3" s="195"/>
      <c r="SOV3" s="195"/>
      <c r="SOW3" s="195"/>
      <c r="SOX3" s="315"/>
      <c r="SOY3" s="195"/>
      <c r="SOZ3" s="195"/>
      <c r="SPA3" s="195"/>
      <c r="SPB3" s="195"/>
      <c r="SPC3" s="195"/>
      <c r="SPD3" s="195"/>
      <c r="SPE3" s="195"/>
      <c r="SPF3" s="195"/>
      <c r="SPG3" s="195"/>
      <c r="SPH3" s="195"/>
      <c r="SPI3" s="195"/>
      <c r="SPJ3" s="195"/>
      <c r="SPK3" s="195"/>
      <c r="SPL3" s="315"/>
      <c r="SPM3" s="195"/>
      <c r="SPN3" s="195"/>
      <c r="SPO3" s="195"/>
      <c r="SPP3" s="195"/>
      <c r="SPQ3" s="195"/>
      <c r="SPR3" s="195"/>
      <c r="SPS3" s="195"/>
      <c r="SPT3" s="195"/>
      <c r="SPU3" s="195"/>
      <c r="SPV3" s="195"/>
      <c r="SPW3" s="195"/>
      <c r="SPX3" s="195"/>
      <c r="SPY3" s="195"/>
      <c r="SPZ3" s="315"/>
      <c r="SQA3" s="195"/>
      <c r="SQB3" s="195"/>
      <c r="SQC3" s="195"/>
      <c r="SQD3" s="195"/>
      <c r="SQE3" s="195"/>
      <c r="SQF3" s="195"/>
      <c r="SQG3" s="195"/>
      <c r="SQH3" s="195"/>
      <c r="SQI3" s="195"/>
      <c r="SQJ3" s="195"/>
      <c r="SQK3" s="195"/>
      <c r="SQL3" s="195"/>
      <c r="SQM3" s="195"/>
      <c r="SQN3" s="315"/>
      <c r="SQO3" s="195"/>
      <c r="SQP3" s="195"/>
      <c r="SQQ3" s="195"/>
      <c r="SQR3" s="195"/>
      <c r="SQS3" s="195"/>
      <c r="SQT3" s="195"/>
      <c r="SQU3" s="195"/>
      <c r="SQV3" s="195"/>
      <c r="SQW3" s="195"/>
      <c r="SQX3" s="195"/>
      <c r="SQY3" s="195"/>
      <c r="SQZ3" s="195"/>
      <c r="SRA3" s="195"/>
      <c r="SRB3" s="315"/>
      <c r="SRC3" s="195"/>
      <c r="SRD3" s="195"/>
      <c r="SRE3" s="195"/>
      <c r="SRF3" s="195"/>
      <c r="SRG3" s="195"/>
      <c r="SRH3" s="195"/>
      <c r="SRI3" s="195"/>
      <c r="SRJ3" s="195"/>
      <c r="SRK3" s="195"/>
      <c r="SRL3" s="195"/>
      <c r="SRM3" s="195"/>
      <c r="SRN3" s="195"/>
      <c r="SRO3" s="195"/>
      <c r="SRP3" s="315"/>
      <c r="SRQ3" s="195"/>
      <c r="SRR3" s="195"/>
      <c r="SRS3" s="195"/>
      <c r="SRT3" s="195"/>
      <c r="SRU3" s="195"/>
      <c r="SRV3" s="195"/>
      <c r="SRW3" s="195"/>
      <c r="SRX3" s="195"/>
      <c r="SRY3" s="195"/>
      <c r="SRZ3" s="195"/>
      <c r="SSA3" s="195"/>
      <c r="SSB3" s="195"/>
      <c r="SSC3" s="195"/>
      <c r="SSD3" s="315"/>
      <c r="SSE3" s="195"/>
      <c r="SSF3" s="195"/>
      <c r="SSG3" s="195"/>
      <c r="SSH3" s="195"/>
      <c r="SSI3" s="195"/>
      <c r="SSJ3" s="195"/>
      <c r="SSK3" s="195"/>
      <c r="SSL3" s="195"/>
      <c r="SSM3" s="195"/>
      <c r="SSN3" s="195"/>
      <c r="SSO3" s="195"/>
      <c r="SSP3" s="195"/>
      <c r="SSQ3" s="195"/>
      <c r="SSR3" s="315"/>
      <c r="SSS3" s="195"/>
      <c r="SST3" s="195"/>
      <c r="SSU3" s="195"/>
      <c r="SSV3" s="195"/>
      <c r="SSW3" s="195"/>
      <c r="SSX3" s="195"/>
      <c r="SSY3" s="195"/>
      <c r="SSZ3" s="195"/>
      <c r="STA3" s="195"/>
      <c r="STB3" s="195"/>
      <c r="STC3" s="195"/>
      <c r="STD3" s="195"/>
      <c r="STE3" s="195"/>
      <c r="STF3" s="315"/>
      <c r="STG3" s="195"/>
      <c r="STH3" s="195"/>
      <c r="STI3" s="195"/>
      <c r="STJ3" s="195"/>
      <c r="STK3" s="195"/>
      <c r="STL3" s="195"/>
      <c r="STM3" s="195"/>
      <c r="STN3" s="195"/>
      <c r="STO3" s="195"/>
      <c r="STP3" s="195"/>
      <c r="STQ3" s="195"/>
      <c r="STR3" s="195"/>
      <c r="STS3" s="195"/>
      <c r="STT3" s="315"/>
      <c r="STU3" s="195"/>
      <c r="STV3" s="195"/>
      <c r="STW3" s="195"/>
      <c r="STX3" s="195"/>
      <c r="STY3" s="195"/>
      <c r="STZ3" s="195"/>
      <c r="SUA3" s="195"/>
      <c r="SUB3" s="195"/>
      <c r="SUC3" s="195"/>
      <c r="SUD3" s="195"/>
      <c r="SUE3" s="195"/>
      <c r="SUF3" s="195"/>
      <c r="SUG3" s="195"/>
      <c r="SUH3" s="315"/>
      <c r="SUI3" s="195"/>
      <c r="SUJ3" s="195"/>
      <c r="SUK3" s="195"/>
      <c r="SUL3" s="195"/>
      <c r="SUM3" s="195"/>
      <c r="SUN3" s="195"/>
      <c r="SUO3" s="195"/>
      <c r="SUP3" s="195"/>
      <c r="SUQ3" s="195"/>
      <c r="SUR3" s="195"/>
      <c r="SUS3" s="195"/>
      <c r="SUT3" s="195"/>
      <c r="SUU3" s="195"/>
      <c r="SUV3" s="315"/>
      <c r="SUW3" s="195"/>
      <c r="SUX3" s="195"/>
      <c r="SUY3" s="195"/>
      <c r="SUZ3" s="195"/>
      <c r="SVA3" s="195"/>
      <c r="SVB3" s="195"/>
      <c r="SVC3" s="195"/>
      <c r="SVD3" s="195"/>
      <c r="SVE3" s="195"/>
      <c r="SVF3" s="195"/>
      <c r="SVG3" s="195"/>
      <c r="SVH3" s="195"/>
      <c r="SVI3" s="195"/>
      <c r="SVJ3" s="315"/>
      <c r="SVK3" s="195"/>
      <c r="SVL3" s="195"/>
      <c r="SVM3" s="195"/>
      <c r="SVN3" s="195"/>
      <c r="SVO3" s="195"/>
      <c r="SVP3" s="195"/>
      <c r="SVQ3" s="195"/>
      <c r="SVR3" s="195"/>
      <c r="SVS3" s="195"/>
      <c r="SVT3" s="195"/>
      <c r="SVU3" s="195"/>
      <c r="SVV3" s="195"/>
      <c r="SVW3" s="195"/>
      <c r="SVX3" s="315"/>
      <c r="SVY3" s="195"/>
      <c r="SVZ3" s="195"/>
      <c r="SWA3" s="195"/>
      <c r="SWB3" s="195"/>
      <c r="SWC3" s="195"/>
      <c r="SWD3" s="195"/>
      <c r="SWE3" s="195"/>
      <c r="SWF3" s="195"/>
      <c r="SWG3" s="195"/>
      <c r="SWH3" s="195"/>
      <c r="SWI3" s="195"/>
      <c r="SWJ3" s="195"/>
      <c r="SWK3" s="195"/>
      <c r="SWL3" s="315"/>
      <c r="SWM3" s="195"/>
      <c r="SWN3" s="195"/>
      <c r="SWO3" s="195"/>
      <c r="SWP3" s="195"/>
      <c r="SWQ3" s="195"/>
      <c r="SWR3" s="195"/>
      <c r="SWS3" s="195"/>
      <c r="SWT3" s="195"/>
      <c r="SWU3" s="195"/>
      <c r="SWV3" s="195"/>
      <c r="SWW3" s="195"/>
      <c r="SWX3" s="195"/>
      <c r="SWY3" s="195"/>
      <c r="SWZ3" s="315"/>
      <c r="SXA3" s="195"/>
      <c r="SXB3" s="195"/>
      <c r="SXC3" s="195"/>
      <c r="SXD3" s="195"/>
      <c r="SXE3" s="195"/>
      <c r="SXF3" s="195"/>
      <c r="SXG3" s="195"/>
      <c r="SXH3" s="195"/>
      <c r="SXI3" s="195"/>
      <c r="SXJ3" s="195"/>
      <c r="SXK3" s="195"/>
      <c r="SXL3" s="195"/>
      <c r="SXM3" s="195"/>
      <c r="SXN3" s="315"/>
      <c r="SXO3" s="195"/>
      <c r="SXP3" s="195"/>
      <c r="SXQ3" s="195"/>
      <c r="SXR3" s="195"/>
      <c r="SXS3" s="195"/>
      <c r="SXT3" s="195"/>
      <c r="SXU3" s="195"/>
      <c r="SXV3" s="195"/>
      <c r="SXW3" s="195"/>
      <c r="SXX3" s="195"/>
      <c r="SXY3" s="195"/>
      <c r="SXZ3" s="195"/>
      <c r="SYA3" s="195"/>
      <c r="SYB3" s="315"/>
      <c r="SYC3" s="195"/>
      <c r="SYD3" s="195"/>
      <c r="SYE3" s="195"/>
      <c r="SYF3" s="195"/>
      <c r="SYG3" s="195"/>
      <c r="SYH3" s="195"/>
      <c r="SYI3" s="195"/>
      <c r="SYJ3" s="195"/>
      <c r="SYK3" s="195"/>
      <c r="SYL3" s="195"/>
      <c r="SYM3" s="195"/>
      <c r="SYN3" s="195"/>
      <c r="SYO3" s="195"/>
      <c r="SYP3" s="315"/>
      <c r="SYQ3" s="195"/>
      <c r="SYR3" s="195"/>
      <c r="SYS3" s="195"/>
      <c r="SYT3" s="195"/>
      <c r="SYU3" s="195"/>
      <c r="SYV3" s="195"/>
      <c r="SYW3" s="195"/>
      <c r="SYX3" s="195"/>
      <c r="SYY3" s="195"/>
      <c r="SYZ3" s="195"/>
      <c r="SZA3" s="195"/>
      <c r="SZB3" s="195"/>
      <c r="SZC3" s="195"/>
      <c r="SZD3" s="315"/>
      <c r="SZE3" s="195"/>
      <c r="SZF3" s="195"/>
      <c r="SZG3" s="195"/>
      <c r="SZH3" s="195"/>
      <c r="SZI3" s="195"/>
      <c r="SZJ3" s="195"/>
      <c r="SZK3" s="195"/>
      <c r="SZL3" s="195"/>
      <c r="SZM3" s="195"/>
      <c r="SZN3" s="195"/>
      <c r="SZO3" s="195"/>
      <c r="SZP3" s="195"/>
      <c r="SZQ3" s="195"/>
      <c r="SZR3" s="315"/>
      <c r="SZS3" s="195"/>
      <c r="SZT3" s="195"/>
      <c r="SZU3" s="195"/>
      <c r="SZV3" s="195"/>
      <c r="SZW3" s="195"/>
      <c r="SZX3" s="195"/>
      <c r="SZY3" s="195"/>
      <c r="SZZ3" s="195"/>
      <c r="TAA3" s="195"/>
      <c r="TAB3" s="195"/>
      <c r="TAC3" s="195"/>
      <c r="TAD3" s="195"/>
      <c r="TAE3" s="195"/>
      <c r="TAF3" s="315"/>
      <c r="TAG3" s="195"/>
      <c r="TAH3" s="195"/>
      <c r="TAI3" s="195"/>
      <c r="TAJ3" s="195"/>
      <c r="TAK3" s="195"/>
      <c r="TAL3" s="195"/>
      <c r="TAM3" s="195"/>
      <c r="TAN3" s="195"/>
      <c r="TAO3" s="195"/>
      <c r="TAP3" s="195"/>
      <c r="TAQ3" s="195"/>
      <c r="TAR3" s="195"/>
      <c r="TAS3" s="195"/>
      <c r="TAT3" s="315"/>
      <c r="TAU3" s="195"/>
      <c r="TAV3" s="195"/>
      <c r="TAW3" s="195"/>
      <c r="TAX3" s="195"/>
      <c r="TAY3" s="195"/>
      <c r="TAZ3" s="195"/>
      <c r="TBA3" s="195"/>
      <c r="TBB3" s="195"/>
      <c r="TBC3" s="195"/>
      <c r="TBD3" s="195"/>
      <c r="TBE3" s="195"/>
      <c r="TBF3" s="195"/>
      <c r="TBG3" s="195"/>
      <c r="TBH3" s="315"/>
      <c r="TBI3" s="195"/>
      <c r="TBJ3" s="195"/>
      <c r="TBK3" s="195"/>
      <c r="TBL3" s="195"/>
      <c r="TBM3" s="195"/>
      <c r="TBN3" s="195"/>
      <c r="TBO3" s="195"/>
      <c r="TBP3" s="195"/>
      <c r="TBQ3" s="195"/>
      <c r="TBR3" s="195"/>
      <c r="TBS3" s="195"/>
      <c r="TBT3" s="195"/>
      <c r="TBU3" s="195"/>
      <c r="TBV3" s="315"/>
      <c r="TBW3" s="195"/>
      <c r="TBX3" s="195"/>
      <c r="TBY3" s="195"/>
      <c r="TBZ3" s="195"/>
      <c r="TCA3" s="195"/>
      <c r="TCB3" s="195"/>
      <c r="TCC3" s="195"/>
      <c r="TCD3" s="195"/>
      <c r="TCE3" s="195"/>
      <c r="TCF3" s="195"/>
      <c r="TCG3" s="195"/>
      <c r="TCH3" s="195"/>
      <c r="TCI3" s="195"/>
      <c r="TCJ3" s="315"/>
      <c r="TCK3" s="195"/>
      <c r="TCL3" s="195"/>
      <c r="TCM3" s="195"/>
      <c r="TCN3" s="195"/>
      <c r="TCO3" s="195"/>
      <c r="TCP3" s="195"/>
      <c r="TCQ3" s="195"/>
      <c r="TCR3" s="195"/>
      <c r="TCS3" s="195"/>
      <c r="TCT3" s="195"/>
      <c r="TCU3" s="195"/>
      <c r="TCV3" s="195"/>
      <c r="TCW3" s="195"/>
      <c r="TCX3" s="315"/>
      <c r="TCY3" s="195"/>
      <c r="TCZ3" s="195"/>
      <c r="TDA3" s="195"/>
      <c r="TDB3" s="195"/>
      <c r="TDC3" s="195"/>
      <c r="TDD3" s="195"/>
      <c r="TDE3" s="195"/>
      <c r="TDF3" s="195"/>
      <c r="TDG3" s="195"/>
      <c r="TDH3" s="195"/>
      <c r="TDI3" s="195"/>
      <c r="TDJ3" s="195"/>
      <c r="TDK3" s="195"/>
      <c r="TDL3" s="315"/>
      <c r="TDM3" s="195"/>
      <c r="TDN3" s="195"/>
      <c r="TDO3" s="195"/>
      <c r="TDP3" s="195"/>
      <c r="TDQ3" s="195"/>
      <c r="TDR3" s="195"/>
      <c r="TDS3" s="195"/>
      <c r="TDT3" s="195"/>
      <c r="TDU3" s="195"/>
      <c r="TDV3" s="195"/>
      <c r="TDW3" s="195"/>
      <c r="TDX3" s="195"/>
      <c r="TDY3" s="195"/>
      <c r="TDZ3" s="315"/>
      <c r="TEA3" s="195"/>
      <c r="TEB3" s="195"/>
      <c r="TEC3" s="195"/>
      <c r="TED3" s="195"/>
      <c r="TEE3" s="195"/>
      <c r="TEF3" s="195"/>
      <c r="TEG3" s="195"/>
      <c r="TEH3" s="195"/>
      <c r="TEI3" s="195"/>
      <c r="TEJ3" s="195"/>
      <c r="TEK3" s="195"/>
      <c r="TEL3" s="195"/>
      <c r="TEM3" s="195"/>
      <c r="TEN3" s="315"/>
      <c r="TEO3" s="195"/>
      <c r="TEP3" s="195"/>
      <c r="TEQ3" s="195"/>
      <c r="TER3" s="195"/>
      <c r="TES3" s="195"/>
      <c r="TET3" s="195"/>
      <c r="TEU3" s="195"/>
      <c r="TEV3" s="195"/>
      <c r="TEW3" s="195"/>
      <c r="TEX3" s="195"/>
      <c r="TEY3" s="195"/>
      <c r="TEZ3" s="195"/>
      <c r="TFA3" s="195"/>
      <c r="TFB3" s="315"/>
      <c r="TFC3" s="195"/>
      <c r="TFD3" s="195"/>
      <c r="TFE3" s="195"/>
      <c r="TFF3" s="195"/>
      <c r="TFG3" s="195"/>
      <c r="TFH3" s="195"/>
      <c r="TFI3" s="195"/>
      <c r="TFJ3" s="195"/>
      <c r="TFK3" s="195"/>
      <c r="TFL3" s="195"/>
      <c r="TFM3" s="195"/>
      <c r="TFN3" s="195"/>
      <c r="TFO3" s="195"/>
      <c r="TFP3" s="315"/>
      <c r="TFQ3" s="195"/>
      <c r="TFR3" s="195"/>
      <c r="TFS3" s="195"/>
      <c r="TFT3" s="195"/>
      <c r="TFU3" s="195"/>
      <c r="TFV3" s="195"/>
      <c r="TFW3" s="195"/>
      <c r="TFX3" s="195"/>
      <c r="TFY3" s="195"/>
      <c r="TFZ3" s="195"/>
      <c r="TGA3" s="195"/>
      <c r="TGB3" s="195"/>
      <c r="TGC3" s="195"/>
      <c r="TGD3" s="315"/>
      <c r="TGE3" s="195"/>
      <c r="TGF3" s="195"/>
      <c r="TGG3" s="195"/>
      <c r="TGH3" s="195"/>
      <c r="TGI3" s="195"/>
      <c r="TGJ3" s="195"/>
      <c r="TGK3" s="195"/>
      <c r="TGL3" s="195"/>
      <c r="TGM3" s="195"/>
      <c r="TGN3" s="195"/>
      <c r="TGO3" s="195"/>
      <c r="TGP3" s="195"/>
      <c r="TGQ3" s="195"/>
      <c r="TGR3" s="315"/>
      <c r="TGS3" s="195"/>
      <c r="TGT3" s="195"/>
      <c r="TGU3" s="195"/>
      <c r="TGV3" s="195"/>
      <c r="TGW3" s="195"/>
      <c r="TGX3" s="195"/>
      <c r="TGY3" s="195"/>
      <c r="TGZ3" s="195"/>
      <c r="THA3" s="195"/>
      <c r="THB3" s="195"/>
      <c r="THC3" s="195"/>
      <c r="THD3" s="195"/>
      <c r="THE3" s="195"/>
      <c r="THF3" s="315"/>
      <c r="THG3" s="195"/>
      <c r="THH3" s="195"/>
      <c r="THI3" s="195"/>
      <c r="THJ3" s="195"/>
      <c r="THK3" s="195"/>
      <c r="THL3" s="195"/>
      <c r="THM3" s="195"/>
      <c r="THN3" s="195"/>
      <c r="THO3" s="195"/>
      <c r="THP3" s="195"/>
      <c r="THQ3" s="195"/>
      <c r="THR3" s="195"/>
      <c r="THS3" s="195"/>
      <c r="THT3" s="315"/>
      <c r="THU3" s="195"/>
      <c r="THV3" s="195"/>
      <c r="THW3" s="195"/>
      <c r="THX3" s="195"/>
      <c r="THY3" s="195"/>
      <c r="THZ3" s="195"/>
      <c r="TIA3" s="195"/>
      <c r="TIB3" s="195"/>
      <c r="TIC3" s="195"/>
      <c r="TID3" s="195"/>
      <c r="TIE3" s="195"/>
      <c r="TIF3" s="195"/>
      <c r="TIG3" s="195"/>
      <c r="TIH3" s="315"/>
      <c r="TII3" s="195"/>
      <c r="TIJ3" s="195"/>
      <c r="TIK3" s="195"/>
      <c r="TIL3" s="195"/>
      <c r="TIM3" s="195"/>
      <c r="TIN3" s="195"/>
      <c r="TIO3" s="195"/>
      <c r="TIP3" s="195"/>
      <c r="TIQ3" s="195"/>
      <c r="TIR3" s="195"/>
      <c r="TIS3" s="195"/>
      <c r="TIT3" s="195"/>
      <c r="TIU3" s="195"/>
      <c r="TIV3" s="315"/>
      <c r="TIW3" s="195"/>
      <c r="TIX3" s="195"/>
      <c r="TIY3" s="195"/>
      <c r="TIZ3" s="195"/>
      <c r="TJA3" s="195"/>
      <c r="TJB3" s="195"/>
      <c r="TJC3" s="195"/>
      <c r="TJD3" s="195"/>
      <c r="TJE3" s="195"/>
      <c r="TJF3" s="195"/>
      <c r="TJG3" s="195"/>
      <c r="TJH3" s="195"/>
      <c r="TJI3" s="195"/>
      <c r="TJJ3" s="315"/>
      <c r="TJK3" s="195"/>
      <c r="TJL3" s="195"/>
      <c r="TJM3" s="195"/>
      <c r="TJN3" s="195"/>
      <c r="TJO3" s="195"/>
      <c r="TJP3" s="195"/>
      <c r="TJQ3" s="195"/>
      <c r="TJR3" s="195"/>
      <c r="TJS3" s="195"/>
      <c r="TJT3" s="195"/>
      <c r="TJU3" s="195"/>
      <c r="TJV3" s="195"/>
      <c r="TJW3" s="195"/>
      <c r="TJX3" s="315"/>
      <c r="TJY3" s="195"/>
      <c r="TJZ3" s="195"/>
      <c r="TKA3" s="195"/>
      <c r="TKB3" s="195"/>
      <c r="TKC3" s="195"/>
      <c r="TKD3" s="195"/>
      <c r="TKE3" s="195"/>
      <c r="TKF3" s="195"/>
      <c r="TKG3" s="195"/>
      <c r="TKH3" s="195"/>
      <c r="TKI3" s="195"/>
      <c r="TKJ3" s="195"/>
      <c r="TKK3" s="195"/>
      <c r="TKL3" s="315"/>
      <c r="TKM3" s="195"/>
      <c r="TKN3" s="195"/>
      <c r="TKO3" s="195"/>
      <c r="TKP3" s="195"/>
      <c r="TKQ3" s="195"/>
      <c r="TKR3" s="195"/>
      <c r="TKS3" s="195"/>
      <c r="TKT3" s="195"/>
      <c r="TKU3" s="195"/>
      <c r="TKV3" s="195"/>
      <c r="TKW3" s="195"/>
      <c r="TKX3" s="195"/>
      <c r="TKY3" s="195"/>
      <c r="TKZ3" s="315"/>
      <c r="TLA3" s="195"/>
      <c r="TLB3" s="195"/>
      <c r="TLC3" s="195"/>
      <c r="TLD3" s="195"/>
      <c r="TLE3" s="195"/>
      <c r="TLF3" s="195"/>
      <c r="TLG3" s="195"/>
      <c r="TLH3" s="195"/>
      <c r="TLI3" s="195"/>
      <c r="TLJ3" s="195"/>
      <c r="TLK3" s="195"/>
      <c r="TLL3" s="195"/>
      <c r="TLM3" s="195"/>
      <c r="TLN3" s="315"/>
      <c r="TLO3" s="195"/>
      <c r="TLP3" s="195"/>
      <c r="TLQ3" s="195"/>
      <c r="TLR3" s="195"/>
      <c r="TLS3" s="195"/>
      <c r="TLT3" s="195"/>
      <c r="TLU3" s="195"/>
      <c r="TLV3" s="195"/>
      <c r="TLW3" s="195"/>
      <c r="TLX3" s="195"/>
      <c r="TLY3" s="195"/>
      <c r="TLZ3" s="195"/>
      <c r="TMA3" s="195"/>
      <c r="TMB3" s="315"/>
      <c r="TMC3" s="195"/>
      <c r="TMD3" s="195"/>
      <c r="TME3" s="195"/>
      <c r="TMF3" s="195"/>
      <c r="TMG3" s="195"/>
      <c r="TMH3" s="195"/>
      <c r="TMI3" s="195"/>
      <c r="TMJ3" s="195"/>
      <c r="TMK3" s="195"/>
      <c r="TML3" s="195"/>
      <c r="TMM3" s="195"/>
      <c r="TMN3" s="195"/>
      <c r="TMO3" s="195"/>
      <c r="TMP3" s="315"/>
      <c r="TMQ3" s="195"/>
      <c r="TMR3" s="195"/>
      <c r="TMS3" s="195"/>
      <c r="TMT3" s="195"/>
      <c r="TMU3" s="195"/>
      <c r="TMV3" s="195"/>
      <c r="TMW3" s="195"/>
      <c r="TMX3" s="195"/>
      <c r="TMY3" s="195"/>
      <c r="TMZ3" s="195"/>
      <c r="TNA3" s="195"/>
      <c r="TNB3" s="195"/>
      <c r="TNC3" s="195"/>
      <c r="TND3" s="315"/>
      <c r="TNE3" s="195"/>
      <c r="TNF3" s="195"/>
      <c r="TNG3" s="195"/>
      <c r="TNH3" s="195"/>
      <c r="TNI3" s="195"/>
      <c r="TNJ3" s="195"/>
      <c r="TNK3" s="195"/>
      <c r="TNL3" s="195"/>
      <c r="TNM3" s="195"/>
      <c r="TNN3" s="195"/>
      <c r="TNO3" s="195"/>
      <c r="TNP3" s="195"/>
      <c r="TNQ3" s="195"/>
      <c r="TNR3" s="315"/>
      <c r="TNS3" s="195"/>
      <c r="TNT3" s="195"/>
      <c r="TNU3" s="195"/>
      <c r="TNV3" s="195"/>
      <c r="TNW3" s="195"/>
      <c r="TNX3" s="195"/>
      <c r="TNY3" s="195"/>
      <c r="TNZ3" s="195"/>
      <c r="TOA3" s="195"/>
      <c r="TOB3" s="195"/>
      <c r="TOC3" s="195"/>
      <c r="TOD3" s="195"/>
      <c r="TOE3" s="195"/>
      <c r="TOF3" s="315"/>
      <c r="TOG3" s="195"/>
      <c r="TOH3" s="195"/>
      <c r="TOI3" s="195"/>
      <c r="TOJ3" s="195"/>
      <c r="TOK3" s="195"/>
      <c r="TOL3" s="195"/>
      <c r="TOM3" s="195"/>
      <c r="TON3" s="195"/>
      <c r="TOO3" s="195"/>
      <c r="TOP3" s="195"/>
      <c r="TOQ3" s="195"/>
      <c r="TOR3" s="195"/>
      <c r="TOS3" s="195"/>
      <c r="TOT3" s="315"/>
      <c r="TOU3" s="195"/>
      <c r="TOV3" s="195"/>
      <c r="TOW3" s="195"/>
      <c r="TOX3" s="195"/>
      <c r="TOY3" s="195"/>
      <c r="TOZ3" s="195"/>
      <c r="TPA3" s="195"/>
      <c r="TPB3" s="195"/>
      <c r="TPC3" s="195"/>
      <c r="TPD3" s="195"/>
      <c r="TPE3" s="195"/>
      <c r="TPF3" s="195"/>
      <c r="TPG3" s="195"/>
      <c r="TPH3" s="315"/>
      <c r="TPI3" s="195"/>
      <c r="TPJ3" s="195"/>
      <c r="TPK3" s="195"/>
      <c r="TPL3" s="195"/>
      <c r="TPM3" s="195"/>
      <c r="TPN3" s="195"/>
      <c r="TPO3" s="195"/>
      <c r="TPP3" s="195"/>
      <c r="TPQ3" s="195"/>
      <c r="TPR3" s="195"/>
      <c r="TPS3" s="195"/>
      <c r="TPT3" s="195"/>
      <c r="TPU3" s="195"/>
      <c r="TPV3" s="315"/>
      <c r="TPW3" s="195"/>
      <c r="TPX3" s="195"/>
      <c r="TPY3" s="195"/>
      <c r="TPZ3" s="195"/>
      <c r="TQA3" s="195"/>
      <c r="TQB3" s="195"/>
      <c r="TQC3" s="195"/>
      <c r="TQD3" s="195"/>
      <c r="TQE3" s="195"/>
      <c r="TQF3" s="195"/>
      <c r="TQG3" s="195"/>
      <c r="TQH3" s="195"/>
      <c r="TQI3" s="195"/>
      <c r="TQJ3" s="315"/>
      <c r="TQK3" s="195"/>
      <c r="TQL3" s="195"/>
      <c r="TQM3" s="195"/>
      <c r="TQN3" s="195"/>
      <c r="TQO3" s="195"/>
      <c r="TQP3" s="195"/>
      <c r="TQQ3" s="195"/>
      <c r="TQR3" s="195"/>
      <c r="TQS3" s="195"/>
      <c r="TQT3" s="195"/>
      <c r="TQU3" s="195"/>
      <c r="TQV3" s="195"/>
      <c r="TQW3" s="195"/>
      <c r="TQX3" s="315"/>
      <c r="TQY3" s="195"/>
      <c r="TQZ3" s="195"/>
      <c r="TRA3" s="195"/>
      <c r="TRB3" s="195"/>
      <c r="TRC3" s="195"/>
      <c r="TRD3" s="195"/>
      <c r="TRE3" s="195"/>
      <c r="TRF3" s="195"/>
      <c r="TRG3" s="195"/>
      <c r="TRH3" s="195"/>
      <c r="TRI3" s="195"/>
      <c r="TRJ3" s="195"/>
      <c r="TRK3" s="195"/>
      <c r="TRL3" s="315"/>
      <c r="TRM3" s="195"/>
      <c r="TRN3" s="195"/>
      <c r="TRO3" s="195"/>
      <c r="TRP3" s="195"/>
      <c r="TRQ3" s="195"/>
      <c r="TRR3" s="195"/>
      <c r="TRS3" s="195"/>
      <c r="TRT3" s="195"/>
      <c r="TRU3" s="195"/>
      <c r="TRV3" s="195"/>
      <c r="TRW3" s="195"/>
      <c r="TRX3" s="195"/>
      <c r="TRY3" s="195"/>
      <c r="TRZ3" s="315"/>
      <c r="TSA3" s="195"/>
      <c r="TSB3" s="195"/>
      <c r="TSC3" s="195"/>
      <c r="TSD3" s="195"/>
      <c r="TSE3" s="195"/>
      <c r="TSF3" s="195"/>
      <c r="TSG3" s="195"/>
      <c r="TSH3" s="195"/>
      <c r="TSI3" s="195"/>
      <c r="TSJ3" s="195"/>
      <c r="TSK3" s="195"/>
      <c r="TSL3" s="195"/>
      <c r="TSM3" s="195"/>
      <c r="TSN3" s="315"/>
      <c r="TSO3" s="195"/>
      <c r="TSP3" s="195"/>
      <c r="TSQ3" s="195"/>
      <c r="TSR3" s="195"/>
      <c r="TSS3" s="195"/>
      <c r="TST3" s="195"/>
      <c r="TSU3" s="195"/>
      <c r="TSV3" s="195"/>
      <c r="TSW3" s="195"/>
      <c r="TSX3" s="195"/>
      <c r="TSY3" s="195"/>
      <c r="TSZ3" s="195"/>
      <c r="TTA3" s="195"/>
      <c r="TTB3" s="315"/>
      <c r="TTC3" s="195"/>
      <c r="TTD3" s="195"/>
      <c r="TTE3" s="195"/>
      <c r="TTF3" s="195"/>
      <c r="TTG3" s="195"/>
      <c r="TTH3" s="195"/>
      <c r="TTI3" s="195"/>
      <c r="TTJ3" s="195"/>
      <c r="TTK3" s="195"/>
      <c r="TTL3" s="195"/>
      <c r="TTM3" s="195"/>
      <c r="TTN3" s="195"/>
      <c r="TTO3" s="195"/>
      <c r="TTP3" s="315"/>
      <c r="TTQ3" s="195"/>
      <c r="TTR3" s="195"/>
      <c r="TTS3" s="195"/>
      <c r="TTT3" s="195"/>
      <c r="TTU3" s="195"/>
      <c r="TTV3" s="195"/>
      <c r="TTW3" s="195"/>
      <c r="TTX3" s="195"/>
      <c r="TTY3" s="195"/>
      <c r="TTZ3" s="195"/>
      <c r="TUA3" s="195"/>
      <c r="TUB3" s="195"/>
      <c r="TUC3" s="195"/>
      <c r="TUD3" s="315"/>
      <c r="TUE3" s="195"/>
      <c r="TUF3" s="195"/>
      <c r="TUG3" s="195"/>
      <c r="TUH3" s="195"/>
      <c r="TUI3" s="195"/>
      <c r="TUJ3" s="195"/>
      <c r="TUK3" s="195"/>
      <c r="TUL3" s="195"/>
      <c r="TUM3" s="195"/>
      <c r="TUN3" s="195"/>
      <c r="TUO3" s="195"/>
      <c r="TUP3" s="195"/>
      <c r="TUQ3" s="195"/>
      <c r="TUR3" s="315"/>
      <c r="TUS3" s="195"/>
      <c r="TUT3" s="195"/>
      <c r="TUU3" s="195"/>
      <c r="TUV3" s="195"/>
      <c r="TUW3" s="195"/>
      <c r="TUX3" s="195"/>
      <c r="TUY3" s="195"/>
      <c r="TUZ3" s="195"/>
      <c r="TVA3" s="195"/>
      <c r="TVB3" s="195"/>
      <c r="TVC3" s="195"/>
      <c r="TVD3" s="195"/>
      <c r="TVE3" s="195"/>
      <c r="TVF3" s="315"/>
      <c r="TVG3" s="195"/>
      <c r="TVH3" s="195"/>
      <c r="TVI3" s="195"/>
      <c r="TVJ3" s="195"/>
      <c r="TVK3" s="195"/>
      <c r="TVL3" s="195"/>
      <c r="TVM3" s="195"/>
      <c r="TVN3" s="195"/>
      <c r="TVO3" s="195"/>
      <c r="TVP3" s="195"/>
      <c r="TVQ3" s="195"/>
      <c r="TVR3" s="195"/>
      <c r="TVS3" s="195"/>
      <c r="TVT3" s="315"/>
      <c r="TVU3" s="195"/>
      <c r="TVV3" s="195"/>
      <c r="TVW3" s="195"/>
      <c r="TVX3" s="195"/>
      <c r="TVY3" s="195"/>
      <c r="TVZ3" s="195"/>
      <c r="TWA3" s="195"/>
      <c r="TWB3" s="195"/>
      <c r="TWC3" s="195"/>
      <c r="TWD3" s="195"/>
      <c r="TWE3" s="195"/>
      <c r="TWF3" s="195"/>
      <c r="TWG3" s="195"/>
      <c r="TWH3" s="315"/>
      <c r="TWI3" s="195"/>
      <c r="TWJ3" s="195"/>
      <c r="TWK3" s="195"/>
      <c r="TWL3" s="195"/>
      <c r="TWM3" s="195"/>
      <c r="TWN3" s="195"/>
      <c r="TWO3" s="195"/>
      <c r="TWP3" s="195"/>
      <c r="TWQ3" s="195"/>
      <c r="TWR3" s="195"/>
      <c r="TWS3" s="195"/>
      <c r="TWT3" s="195"/>
      <c r="TWU3" s="195"/>
      <c r="TWV3" s="315"/>
      <c r="TWW3" s="195"/>
      <c r="TWX3" s="195"/>
      <c r="TWY3" s="195"/>
      <c r="TWZ3" s="195"/>
      <c r="TXA3" s="195"/>
      <c r="TXB3" s="195"/>
      <c r="TXC3" s="195"/>
      <c r="TXD3" s="195"/>
      <c r="TXE3" s="195"/>
      <c r="TXF3" s="195"/>
      <c r="TXG3" s="195"/>
      <c r="TXH3" s="195"/>
      <c r="TXI3" s="195"/>
      <c r="TXJ3" s="315"/>
      <c r="TXK3" s="195"/>
      <c r="TXL3" s="195"/>
      <c r="TXM3" s="195"/>
      <c r="TXN3" s="195"/>
      <c r="TXO3" s="195"/>
      <c r="TXP3" s="195"/>
      <c r="TXQ3" s="195"/>
      <c r="TXR3" s="195"/>
      <c r="TXS3" s="195"/>
      <c r="TXT3" s="195"/>
      <c r="TXU3" s="195"/>
      <c r="TXV3" s="195"/>
      <c r="TXW3" s="195"/>
      <c r="TXX3" s="315"/>
      <c r="TXY3" s="195"/>
      <c r="TXZ3" s="195"/>
      <c r="TYA3" s="195"/>
      <c r="TYB3" s="195"/>
      <c r="TYC3" s="195"/>
      <c r="TYD3" s="195"/>
      <c r="TYE3" s="195"/>
      <c r="TYF3" s="195"/>
      <c r="TYG3" s="195"/>
      <c r="TYH3" s="195"/>
      <c r="TYI3" s="195"/>
      <c r="TYJ3" s="195"/>
      <c r="TYK3" s="195"/>
      <c r="TYL3" s="315"/>
      <c r="TYM3" s="195"/>
      <c r="TYN3" s="195"/>
      <c r="TYO3" s="195"/>
      <c r="TYP3" s="195"/>
      <c r="TYQ3" s="195"/>
      <c r="TYR3" s="195"/>
      <c r="TYS3" s="195"/>
      <c r="TYT3" s="195"/>
      <c r="TYU3" s="195"/>
      <c r="TYV3" s="195"/>
      <c r="TYW3" s="195"/>
      <c r="TYX3" s="195"/>
      <c r="TYY3" s="195"/>
      <c r="TYZ3" s="315"/>
      <c r="TZA3" s="195"/>
      <c r="TZB3" s="195"/>
      <c r="TZC3" s="195"/>
      <c r="TZD3" s="195"/>
      <c r="TZE3" s="195"/>
      <c r="TZF3" s="195"/>
      <c r="TZG3" s="195"/>
      <c r="TZH3" s="195"/>
      <c r="TZI3" s="195"/>
      <c r="TZJ3" s="195"/>
      <c r="TZK3" s="195"/>
      <c r="TZL3" s="195"/>
      <c r="TZM3" s="195"/>
      <c r="TZN3" s="315"/>
      <c r="TZO3" s="195"/>
      <c r="TZP3" s="195"/>
      <c r="TZQ3" s="195"/>
      <c r="TZR3" s="195"/>
      <c r="TZS3" s="195"/>
      <c r="TZT3" s="195"/>
      <c r="TZU3" s="195"/>
      <c r="TZV3" s="195"/>
      <c r="TZW3" s="195"/>
      <c r="TZX3" s="195"/>
      <c r="TZY3" s="195"/>
      <c r="TZZ3" s="195"/>
      <c r="UAA3" s="195"/>
      <c r="UAB3" s="315"/>
      <c r="UAC3" s="195"/>
      <c r="UAD3" s="195"/>
      <c r="UAE3" s="195"/>
      <c r="UAF3" s="195"/>
      <c r="UAG3" s="195"/>
      <c r="UAH3" s="195"/>
      <c r="UAI3" s="195"/>
      <c r="UAJ3" s="195"/>
      <c r="UAK3" s="195"/>
      <c r="UAL3" s="195"/>
      <c r="UAM3" s="195"/>
      <c r="UAN3" s="195"/>
      <c r="UAO3" s="195"/>
      <c r="UAP3" s="315"/>
      <c r="UAQ3" s="195"/>
      <c r="UAR3" s="195"/>
      <c r="UAS3" s="195"/>
      <c r="UAT3" s="195"/>
      <c r="UAU3" s="195"/>
      <c r="UAV3" s="195"/>
      <c r="UAW3" s="195"/>
      <c r="UAX3" s="195"/>
      <c r="UAY3" s="195"/>
      <c r="UAZ3" s="195"/>
      <c r="UBA3" s="195"/>
      <c r="UBB3" s="195"/>
      <c r="UBC3" s="195"/>
      <c r="UBD3" s="315"/>
      <c r="UBE3" s="195"/>
      <c r="UBF3" s="195"/>
      <c r="UBG3" s="195"/>
      <c r="UBH3" s="195"/>
      <c r="UBI3" s="195"/>
      <c r="UBJ3" s="195"/>
      <c r="UBK3" s="195"/>
      <c r="UBL3" s="195"/>
      <c r="UBM3" s="195"/>
      <c r="UBN3" s="195"/>
      <c r="UBO3" s="195"/>
      <c r="UBP3" s="195"/>
      <c r="UBQ3" s="195"/>
      <c r="UBR3" s="315"/>
      <c r="UBS3" s="195"/>
      <c r="UBT3" s="195"/>
      <c r="UBU3" s="195"/>
      <c r="UBV3" s="195"/>
      <c r="UBW3" s="195"/>
      <c r="UBX3" s="195"/>
      <c r="UBY3" s="195"/>
      <c r="UBZ3" s="195"/>
      <c r="UCA3" s="195"/>
      <c r="UCB3" s="195"/>
      <c r="UCC3" s="195"/>
      <c r="UCD3" s="195"/>
      <c r="UCE3" s="195"/>
      <c r="UCF3" s="315"/>
      <c r="UCG3" s="195"/>
      <c r="UCH3" s="195"/>
      <c r="UCI3" s="195"/>
      <c r="UCJ3" s="195"/>
      <c r="UCK3" s="195"/>
      <c r="UCL3" s="195"/>
      <c r="UCM3" s="195"/>
      <c r="UCN3" s="195"/>
      <c r="UCO3" s="195"/>
      <c r="UCP3" s="195"/>
      <c r="UCQ3" s="195"/>
      <c r="UCR3" s="195"/>
      <c r="UCS3" s="195"/>
      <c r="UCT3" s="315"/>
      <c r="UCU3" s="195"/>
      <c r="UCV3" s="195"/>
      <c r="UCW3" s="195"/>
      <c r="UCX3" s="195"/>
      <c r="UCY3" s="195"/>
      <c r="UCZ3" s="195"/>
      <c r="UDA3" s="195"/>
      <c r="UDB3" s="195"/>
      <c r="UDC3" s="195"/>
      <c r="UDD3" s="195"/>
      <c r="UDE3" s="195"/>
      <c r="UDF3" s="195"/>
      <c r="UDG3" s="195"/>
      <c r="UDH3" s="315"/>
      <c r="UDI3" s="195"/>
      <c r="UDJ3" s="195"/>
      <c r="UDK3" s="195"/>
      <c r="UDL3" s="195"/>
      <c r="UDM3" s="195"/>
      <c r="UDN3" s="195"/>
      <c r="UDO3" s="195"/>
      <c r="UDP3" s="195"/>
      <c r="UDQ3" s="195"/>
      <c r="UDR3" s="195"/>
      <c r="UDS3" s="195"/>
      <c r="UDT3" s="195"/>
      <c r="UDU3" s="195"/>
      <c r="UDV3" s="315"/>
      <c r="UDW3" s="195"/>
      <c r="UDX3" s="195"/>
      <c r="UDY3" s="195"/>
      <c r="UDZ3" s="195"/>
      <c r="UEA3" s="195"/>
      <c r="UEB3" s="195"/>
      <c r="UEC3" s="195"/>
      <c r="UED3" s="195"/>
      <c r="UEE3" s="195"/>
      <c r="UEF3" s="195"/>
      <c r="UEG3" s="195"/>
      <c r="UEH3" s="195"/>
      <c r="UEI3" s="195"/>
      <c r="UEJ3" s="315"/>
      <c r="UEK3" s="195"/>
      <c r="UEL3" s="195"/>
      <c r="UEM3" s="195"/>
      <c r="UEN3" s="195"/>
      <c r="UEO3" s="195"/>
      <c r="UEP3" s="195"/>
      <c r="UEQ3" s="195"/>
      <c r="UER3" s="195"/>
      <c r="UES3" s="195"/>
      <c r="UET3" s="195"/>
      <c r="UEU3" s="195"/>
      <c r="UEV3" s="195"/>
      <c r="UEW3" s="195"/>
      <c r="UEX3" s="315"/>
      <c r="UEY3" s="195"/>
      <c r="UEZ3" s="195"/>
      <c r="UFA3" s="195"/>
      <c r="UFB3" s="195"/>
      <c r="UFC3" s="195"/>
      <c r="UFD3" s="195"/>
      <c r="UFE3" s="195"/>
      <c r="UFF3" s="195"/>
      <c r="UFG3" s="195"/>
      <c r="UFH3" s="195"/>
      <c r="UFI3" s="195"/>
      <c r="UFJ3" s="195"/>
      <c r="UFK3" s="195"/>
      <c r="UFL3" s="315"/>
      <c r="UFM3" s="195"/>
      <c r="UFN3" s="195"/>
      <c r="UFO3" s="195"/>
      <c r="UFP3" s="195"/>
      <c r="UFQ3" s="195"/>
      <c r="UFR3" s="195"/>
      <c r="UFS3" s="195"/>
      <c r="UFT3" s="195"/>
      <c r="UFU3" s="195"/>
      <c r="UFV3" s="195"/>
      <c r="UFW3" s="195"/>
      <c r="UFX3" s="195"/>
      <c r="UFY3" s="195"/>
      <c r="UFZ3" s="315"/>
      <c r="UGA3" s="195"/>
      <c r="UGB3" s="195"/>
      <c r="UGC3" s="195"/>
      <c r="UGD3" s="195"/>
      <c r="UGE3" s="195"/>
      <c r="UGF3" s="195"/>
      <c r="UGG3" s="195"/>
      <c r="UGH3" s="195"/>
      <c r="UGI3" s="195"/>
      <c r="UGJ3" s="195"/>
      <c r="UGK3" s="195"/>
      <c r="UGL3" s="195"/>
      <c r="UGM3" s="195"/>
      <c r="UGN3" s="315"/>
      <c r="UGO3" s="195"/>
      <c r="UGP3" s="195"/>
      <c r="UGQ3" s="195"/>
      <c r="UGR3" s="195"/>
      <c r="UGS3" s="195"/>
      <c r="UGT3" s="195"/>
      <c r="UGU3" s="195"/>
      <c r="UGV3" s="195"/>
      <c r="UGW3" s="195"/>
      <c r="UGX3" s="195"/>
      <c r="UGY3" s="195"/>
      <c r="UGZ3" s="195"/>
      <c r="UHA3" s="195"/>
      <c r="UHB3" s="315"/>
      <c r="UHC3" s="195"/>
      <c r="UHD3" s="195"/>
      <c r="UHE3" s="195"/>
      <c r="UHF3" s="195"/>
      <c r="UHG3" s="195"/>
      <c r="UHH3" s="195"/>
      <c r="UHI3" s="195"/>
      <c r="UHJ3" s="195"/>
      <c r="UHK3" s="195"/>
      <c r="UHL3" s="195"/>
      <c r="UHM3" s="195"/>
      <c r="UHN3" s="195"/>
      <c r="UHO3" s="195"/>
      <c r="UHP3" s="315"/>
      <c r="UHQ3" s="195"/>
      <c r="UHR3" s="195"/>
      <c r="UHS3" s="195"/>
      <c r="UHT3" s="195"/>
      <c r="UHU3" s="195"/>
      <c r="UHV3" s="195"/>
      <c r="UHW3" s="195"/>
      <c r="UHX3" s="195"/>
      <c r="UHY3" s="195"/>
      <c r="UHZ3" s="195"/>
      <c r="UIA3" s="195"/>
      <c r="UIB3" s="195"/>
      <c r="UIC3" s="195"/>
      <c r="UID3" s="315"/>
      <c r="UIE3" s="195"/>
      <c r="UIF3" s="195"/>
      <c r="UIG3" s="195"/>
      <c r="UIH3" s="195"/>
      <c r="UII3" s="195"/>
      <c r="UIJ3" s="195"/>
      <c r="UIK3" s="195"/>
      <c r="UIL3" s="195"/>
      <c r="UIM3" s="195"/>
      <c r="UIN3" s="195"/>
      <c r="UIO3" s="195"/>
      <c r="UIP3" s="195"/>
      <c r="UIQ3" s="195"/>
      <c r="UIR3" s="315"/>
      <c r="UIS3" s="195"/>
      <c r="UIT3" s="195"/>
      <c r="UIU3" s="195"/>
      <c r="UIV3" s="195"/>
      <c r="UIW3" s="195"/>
      <c r="UIX3" s="195"/>
      <c r="UIY3" s="195"/>
      <c r="UIZ3" s="195"/>
      <c r="UJA3" s="195"/>
      <c r="UJB3" s="195"/>
      <c r="UJC3" s="195"/>
      <c r="UJD3" s="195"/>
      <c r="UJE3" s="195"/>
      <c r="UJF3" s="315"/>
      <c r="UJG3" s="195"/>
      <c r="UJH3" s="195"/>
      <c r="UJI3" s="195"/>
      <c r="UJJ3" s="195"/>
      <c r="UJK3" s="195"/>
      <c r="UJL3" s="195"/>
      <c r="UJM3" s="195"/>
      <c r="UJN3" s="195"/>
      <c r="UJO3" s="195"/>
      <c r="UJP3" s="195"/>
      <c r="UJQ3" s="195"/>
      <c r="UJR3" s="195"/>
      <c r="UJS3" s="195"/>
      <c r="UJT3" s="315"/>
      <c r="UJU3" s="195"/>
      <c r="UJV3" s="195"/>
      <c r="UJW3" s="195"/>
      <c r="UJX3" s="195"/>
      <c r="UJY3" s="195"/>
      <c r="UJZ3" s="195"/>
      <c r="UKA3" s="195"/>
      <c r="UKB3" s="195"/>
      <c r="UKC3" s="195"/>
      <c r="UKD3" s="195"/>
      <c r="UKE3" s="195"/>
      <c r="UKF3" s="195"/>
      <c r="UKG3" s="195"/>
      <c r="UKH3" s="315"/>
      <c r="UKI3" s="195"/>
      <c r="UKJ3" s="195"/>
      <c r="UKK3" s="195"/>
      <c r="UKL3" s="195"/>
      <c r="UKM3" s="195"/>
      <c r="UKN3" s="195"/>
      <c r="UKO3" s="195"/>
      <c r="UKP3" s="195"/>
      <c r="UKQ3" s="195"/>
      <c r="UKR3" s="195"/>
      <c r="UKS3" s="195"/>
      <c r="UKT3" s="195"/>
      <c r="UKU3" s="195"/>
      <c r="UKV3" s="315"/>
      <c r="UKW3" s="195"/>
      <c r="UKX3" s="195"/>
      <c r="UKY3" s="195"/>
      <c r="UKZ3" s="195"/>
      <c r="ULA3" s="195"/>
      <c r="ULB3" s="195"/>
      <c r="ULC3" s="195"/>
      <c r="ULD3" s="195"/>
      <c r="ULE3" s="195"/>
      <c r="ULF3" s="195"/>
      <c r="ULG3" s="195"/>
      <c r="ULH3" s="195"/>
      <c r="ULI3" s="195"/>
      <c r="ULJ3" s="315"/>
      <c r="ULK3" s="195"/>
      <c r="ULL3" s="195"/>
      <c r="ULM3" s="195"/>
      <c r="ULN3" s="195"/>
      <c r="ULO3" s="195"/>
      <c r="ULP3" s="195"/>
      <c r="ULQ3" s="195"/>
      <c r="ULR3" s="195"/>
      <c r="ULS3" s="195"/>
      <c r="ULT3" s="195"/>
      <c r="ULU3" s="195"/>
      <c r="ULV3" s="195"/>
      <c r="ULW3" s="195"/>
      <c r="ULX3" s="315"/>
      <c r="ULY3" s="195"/>
      <c r="ULZ3" s="195"/>
      <c r="UMA3" s="195"/>
      <c r="UMB3" s="195"/>
      <c r="UMC3" s="195"/>
      <c r="UMD3" s="195"/>
      <c r="UME3" s="195"/>
      <c r="UMF3" s="195"/>
      <c r="UMG3" s="195"/>
      <c r="UMH3" s="195"/>
      <c r="UMI3" s="195"/>
      <c r="UMJ3" s="195"/>
      <c r="UMK3" s="195"/>
      <c r="UML3" s="315"/>
      <c r="UMM3" s="195"/>
      <c r="UMN3" s="195"/>
      <c r="UMO3" s="195"/>
      <c r="UMP3" s="195"/>
      <c r="UMQ3" s="195"/>
      <c r="UMR3" s="195"/>
      <c r="UMS3" s="195"/>
      <c r="UMT3" s="195"/>
      <c r="UMU3" s="195"/>
      <c r="UMV3" s="195"/>
      <c r="UMW3" s="195"/>
      <c r="UMX3" s="195"/>
      <c r="UMY3" s="195"/>
      <c r="UMZ3" s="315"/>
      <c r="UNA3" s="195"/>
      <c r="UNB3" s="195"/>
      <c r="UNC3" s="195"/>
      <c r="UND3" s="195"/>
      <c r="UNE3" s="195"/>
      <c r="UNF3" s="195"/>
      <c r="UNG3" s="195"/>
      <c r="UNH3" s="195"/>
      <c r="UNI3" s="195"/>
      <c r="UNJ3" s="195"/>
      <c r="UNK3" s="195"/>
      <c r="UNL3" s="195"/>
      <c r="UNM3" s="195"/>
      <c r="UNN3" s="315"/>
      <c r="UNO3" s="195"/>
      <c r="UNP3" s="195"/>
      <c r="UNQ3" s="195"/>
      <c r="UNR3" s="195"/>
      <c r="UNS3" s="195"/>
      <c r="UNT3" s="195"/>
      <c r="UNU3" s="195"/>
      <c r="UNV3" s="195"/>
      <c r="UNW3" s="195"/>
      <c r="UNX3" s="195"/>
      <c r="UNY3" s="195"/>
      <c r="UNZ3" s="195"/>
      <c r="UOA3" s="195"/>
      <c r="UOB3" s="315"/>
      <c r="UOC3" s="195"/>
      <c r="UOD3" s="195"/>
      <c r="UOE3" s="195"/>
      <c r="UOF3" s="195"/>
      <c r="UOG3" s="195"/>
      <c r="UOH3" s="195"/>
      <c r="UOI3" s="195"/>
      <c r="UOJ3" s="195"/>
      <c r="UOK3" s="195"/>
      <c r="UOL3" s="195"/>
      <c r="UOM3" s="195"/>
      <c r="UON3" s="195"/>
      <c r="UOO3" s="195"/>
      <c r="UOP3" s="315"/>
      <c r="UOQ3" s="195"/>
      <c r="UOR3" s="195"/>
      <c r="UOS3" s="195"/>
      <c r="UOT3" s="195"/>
      <c r="UOU3" s="195"/>
      <c r="UOV3" s="195"/>
      <c r="UOW3" s="195"/>
      <c r="UOX3" s="195"/>
      <c r="UOY3" s="195"/>
      <c r="UOZ3" s="195"/>
      <c r="UPA3" s="195"/>
      <c r="UPB3" s="195"/>
      <c r="UPC3" s="195"/>
      <c r="UPD3" s="315"/>
      <c r="UPE3" s="195"/>
      <c r="UPF3" s="195"/>
      <c r="UPG3" s="195"/>
      <c r="UPH3" s="195"/>
      <c r="UPI3" s="195"/>
      <c r="UPJ3" s="195"/>
      <c r="UPK3" s="195"/>
      <c r="UPL3" s="195"/>
      <c r="UPM3" s="195"/>
      <c r="UPN3" s="195"/>
      <c r="UPO3" s="195"/>
      <c r="UPP3" s="195"/>
      <c r="UPQ3" s="195"/>
      <c r="UPR3" s="315"/>
      <c r="UPS3" s="195"/>
      <c r="UPT3" s="195"/>
      <c r="UPU3" s="195"/>
      <c r="UPV3" s="195"/>
      <c r="UPW3" s="195"/>
      <c r="UPX3" s="195"/>
      <c r="UPY3" s="195"/>
      <c r="UPZ3" s="195"/>
      <c r="UQA3" s="195"/>
      <c r="UQB3" s="195"/>
      <c r="UQC3" s="195"/>
      <c r="UQD3" s="195"/>
      <c r="UQE3" s="195"/>
      <c r="UQF3" s="315"/>
      <c r="UQG3" s="195"/>
      <c r="UQH3" s="195"/>
      <c r="UQI3" s="195"/>
      <c r="UQJ3" s="195"/>
      <c r="UQK3" s="195"/>
      <c r="UQL3" s="195"/>
      <c r="UQM3" s="195"/>
      <c r="UQN3" s="195"/>
      <c r="UQO3" s="195"/>
      <c r="UQP3" s="195"/>
      <c r="UQQ3" s="195"/>
      <c r="UQR3" s="195"/>
      <c r="UQS3" s="195"/>
      <c r="UQT3" s="315"/>
      <c r="UQU3" s="195"/>
      <c r="UQV3" s="195"/>
      <c r="UQW3" s="195"/>
      <c r="UQX3" s="195"/>
      <c r="UQY3" s="195"/>
      <c r="UQZ3" s="195"/>
      <c r="URA3" s="195"/>
      <c r="URB3" s="195"/>
      <c r="URC3" s="195"/>
      <c r="URD3" s="195"/>
      <c r="URE3" s="195"/>
      <c r="URF3" s="195"/>
      <c r="URG3" s="195"/>
      <c r="URH3" s="315"/>
      <c r="URI3" s="195"/>
      <c r="URJ3" s="195"/>
      <c r="URK3" s="195"/>
      <c r="URL3" s="195"/>
      <c r="URM3" s="195"/>
      <c r="URN3" s="195"/>
      <c r="URO3" s="195"/>
      <c r="URP3" s="195"/>
      <c r="URQ3" s="195"/>
      <c r="URR3" s="195"/>
      <c r="URS3" s="195"/>
      <c r="URT3" s="195"/>
      <c r="URU3" s="195"/>
      <c r="URV3" s="315"/>
      <c r="URW3" s="195"/>
      <c r="URX3" s="195"/>
      <c r="URY3" s="195"/>
      <c r="URZ3" s="195"/>
      <c r="USA3" s="195"/>
      <c r="USB3" s="195"/>
      <c r="USC3" s="195"/>
      <c r="USD3" s="195"/>
      <c r="USE3" s="195"/>
      <c r="USF3" s="195"/>
      <c r="USG3" s="195"/>
      <c r="USH3" s="195"/>
      <c r="USI3" s="195"/>
      <c r="USJ3" s="315"/>
      <c r="USK3" s="195"/>
      <c r="USL3" s="195"/>
      <c r="USM3" s="195"/>
      <c r="USN3" s="195"/>
      <c r="USO3" s="195"/>
      <c r="USP3" s="195"/>
      <c r="USQ3" s="195"/>
      <c r="USR3" s="195"/>
      <c r="USS3" s="195"/>
      <c r="UST3" s="195"/>
      <c r="USU3" s="195"/>
      <c r="USV3" s="195"/>
      <c r="USW3" s="195"/>
      <c r="USX3" s="315"/>
      <c r="USY3" s="195"/>
      <c r="USZ3" s="195"/>
      <c r="UTA3" s="195"/>
      <c r="UTB3" s="195"/>
      <c r="UTC3" s="195"/>
      <c r="UTD3" s="195"/>
      <c r="UTE3" s="195"/>
      <c r="UTF3" s="195"/>
      <c r="UTG3" s="195"/>
      <c r="UTH3" s="195"/>
      <c r="UTI3" s="195"/>
      <c r="UTJ3" s="195"/>
      <c r="UTK3" s="195"/>
      <c r="UTL3" s="315"/>
      <c r="UTM3" s="195"/>
      <c r="UTN3" s="195"/>
      <c r="UTO3" s="195"/>
      <c r="UTP3" s="195"/>
      <c r="UTQ3" s="195"/>
      <c r="UTR3" s="195"/>
      <c r="UTS3" s="195"/>
      <c r="UTT3" s="195"/>
      <c r="UTU3" s="195"/>
      <c r="UTV3" s="195"/>
      <c r="UTW3" s="195"/>
      <c r="UTX3" s="195"/>
      <c r="UTY3" s="195"/>
      <c r="UTZ3" s="315"/>
      <c r="UUA3" s="195"/>
      <c r="UUB3" s="195"/>
      <c r="UUC3" s="195"/>
      <c r="UUD3" s="195"/>
      <c r="UUE3" s="195"/>
      <c r="UUF3" s="195"/>
      <c r="UUG3" s="195"/>
      <c r="UUH3" s="195"/>
      <c r="UUI3" s="195"/>
      <c r="UUJ3" s="195"/>
      <c r="UUK3" s="195"/>
      <c r="UUL3" s="195"/>
      <c r="UUM3" s="195"/>
      <c r="UUN3" s="315"/>
      <c r="UUO3" s="195"/>
      <c r="UUP3" s="195"/>
      <c r="UUQ3" s="195"/>
      <c r="UUR3" s="195"/>
      <c r="UUS3" s="195"/>
      <c r="UUT3" s="195"/>
      <c r="UUU3" s="195"/>
      <c r="UUV3" s="195"/>
      <c r="UUW3" s="195"/>
      <c r="UUX3" s="195"/>
      <c r="UUY3" s="195"/>
      <c r="UUZ3" s="195"/>
      <c r="UVA3" s="195"/>
      <c r="UVB3" s="315"/>
      <c r="UVC3" s="195"/>
      <c r="UVD3" s="195"/>
      <c r="UVE3" s="195"/>
      <c r="UVF3" s="195"/>
      <c r="UVG3" s="195"/>
      <c r="UVH3" s="195"/>
      <c r="UVI3" s="195"/>
      <c r="UVJ3" s="195"/>
      <c r="UVK3" s="195"/>
      <c r="UVL3" s="195"/>
      <c r="UVM3" s="195"/>
      <c r="UVN3" s="195"/>
      <c r="UVO3" s="195"/>
      <c r="UVP3" s="315"/>
      <c r="UVQ3" s="195"/>
      <c r="UVR3" s="195"/>
      <c r="UVS3" s="195"/>
      <c r="UVT3" s="195"/>
      <c r="UVU3" s="195"/>
      <c r="UVV3" s="195"/>
      <c r="UVW3" s="195"/>
      <c r="UVX3" s="195"/>
      <c r="UVY3" s="195"/>
      <c r="UVZ3" s="195"/>
      <c r="UWA3" s="195"/>
      <c r="UWB3" s="195"/>
      <c r="UWC3" s="195"/>
      <c r="UWD3" s="315"/>
      <c r="UWE3" s="195"/>
      <c r="UWF3" s="195"/>
      <c r="UWG3" s="195"/>
      <c r="UWH3" s="195"/>
      <c r="UWI3" s="195"/>
      <c r="UWJ3" s="195"/>
      <c r="UWK3" s="195"/>
      <c r="UWL3" s="195"/>
      <c r="UWM3" s="195"/>
      <c r="UWN3" s="195"/>
      <c r="UWO3" s="195"/>
      <c r="UWP3" s="195"/>
      <c r="UWQ3" s="195"/>
      <c r="UWR3" s="315"/>
      <c r="UWS3" s="195"/>
      <c r="UWT3" s="195"/>
      <c r="UWU3" s="195"/>
      <c r="UWV3" s="195"/>
      <c r="UWW3" s="195"/>
      <c r="UWX3" s="195"/>
      <c r="UWY3" s="195"/>
      <c r="UWZ3" s="195"/>
      <c r="UXA3" s="195"/>
      <c r="UXB3" s="195"/>
      <c r="UXC3" s="195"/>
      <c r="UXD3" s="195"/>
      <c r="UXE3" s="195"/>
      <c r="UXF3" s="315"/>
      <c r="UXG3" s="195"/>
      <c r="UXH3" s="195"/>
      <c r="UXI3" s="195"/>
      <c r="UXJ3" s="195"/>
      <c r="UXK3" s="195"/>
      <c r="UXL3" s="195"/>
      <c r="UXM3" s="195"/>
      <c r="UXN3" s="195"/>
      <c r="UXO3" s="195"/>
      <c r="UXP3" s="195"/>
      <c r="UXQ3" s="195"/>
      <c r="UXR3" s="195"/>
      <c r="UXS3" s="195"/>
      <c r="UXT3" s="315"/>
      <c r="UXU3" s="195"/>
      <c r="UXV3" s="195"/>
      <c r="UXW3" s="195"/>
      <c r="UXX3" s="195"/>
      <c r="UXY3" s="195"/>
      <c r="UXZ3" s="195"/>
      <c r="UYA3" s="195"/>
      <c r="UYB3" s="195"/>
      <c r="UYC3" s="195"/>
      <c r="UYD3" s="195"/>
      <c r="UYE3" s="195"/>
      <c r="UYF3" s="195"/>
      <c r="UYG3" s="195"/>
      <c r="UYH3" s="315"/>
      <c r="UYI3" s="195"/>
      <c r="UYJ3" s="195"/>
      <c r="UYK3" s="195"/>
      <c r="UYL3" s="195"/>
      <c r="UYM3" s="195"/>
      <c r="UYN3" s="195"/>
      <c r="UYO3" s="195"/>
      <c r="UYP3" s="195"/>
      <c r="UYQ3" s="195"/>
      <c r="UYR3" s="195"/>
      <c r="UYS3" s="195"/>
      <c r="UYT3" s="195"/>
      <c r="UYU3" s="195"/>
      <c r="UYV3" s="315"/>
      <c r="UYW3" s="195"/>
      <c r="UYX3" s="195"/>
      <c r="UYY3" s="195"/>
      <c r="UYZ3" s="195"/>
      <c r="UZA3" s="195"/>
      <c r="UZB3" s="195"/>
      <c r="UZC3" s="195"/>
      <c r="UZD3" s="195"/>
      <c r="UZE3" s="195"/>
      <c r="UZF3" s="195"/>
      <c r="UZG3" s="195"/>
      <c r="UZH3" s="195"/>
      <c r="UZI3" s="195"/>
      <c r="UZJ3" s="315"/>
      <c r="UZK3" s="195"/>
      <c r="UZL3" s="195"/>
      <c r="UZM3" s="195"/>
      <c r="UZN3" s="195"/>
      <c r="UZO3" s="195"/>
      <c r="UZP3" s="195"/>
      <c r="UZQ3" s="195"/>
      <c r="UZR3" s="195"/>
      <c r="UZS3" s="195"/>
      <c r="UZT3" s="195"/>
      <c r="UZU3" s="195"/>
      <c r="UZV3" s="195"/>
      <c r="UZW3" s="195"/>
      <c r="UZX3" s="315"/>
      <c r="UZY3" s="195"/>
      <c r="UZZ3" s="195"/>
      <c r="VAA3" s="195"/>
      <c r="VAB3" s="195"/>
      <c r="VAC3" s="195"/>
      <c r="VAD3" s="195"/>
      <c r="VAE3" s="195"/>
      <c r="VAF3" s="195"/>
      <c r="VAG3" s="195"/>
      <c r="VAH3" s="195"/>
      <c r="VAI3" s="195"/>
      <c r="VAJ3" s="195"/>
      <c r="VAK3" s="195"/>
      <c r="VAL3" s="315"/>
      <c r="VAM3" s="195"/>
      <c r="VAN3" s="195"/>
      <c r="VAO3" s="195"/>
      <c r="VAP3" s="195"/>
      <c r="VAQ3" s="195"/>
      <c r="VAR3" s="195"/>
      <c r="VAS3" s="195"/>
      <c r="VAT3" s="195"/>
      <c r="VAU3" s="195"/>
      <c r="VAV3" s="195"/>
      <c r="VAW3" s="195"/>
      <c r="VAX3" s="195"/>
      <c r="VAY3" s="195"/>
      <c r="VAZ3" s="315"/>
      <c r="VBA3" s="195"/>
      <c r="VBB3" s="195"/>
      <c r="VBC3" s="195"/>
      <c r="VBD3" s="195"/>
      <c r="VBE3" s="195"/>
      <c r="VBF3" s="195"/>
      <c r="VBG3" s="195"/>
      <c r="VBH3" s="195"/>
      <c r="VBI3" s="195"/>
      <c r="VBJ3" s="195"/>
      <c r="VBK3" s="195"/>
      <c r="VBL3" s="195"/>
      <c r="VBM3" s="195"/>
      <c r="VBN3" s="315"/>
      <c r="VBO3" s="195"/>
      <c r="VBP3" s="195"/>
      <c r="VBQ3" s="195"/>
      <c r="VBR3" s="195"/>
      <c r="VBS3" s="195"/>
      <c r="VBT3" s="195"/>
      <c r="VBU3" s="195"/>
      <c r="VBV3" s="195"/>
      <c r="VBW3" s="195"/>
      <c r="VBX3" s="195"/>
      <c r="VBY3" s="195"/>
      <c r="VBZ3" s="195"/>
      <c r="VCA3" s="195"/>
      <c r="VCB3" s="315"/>
      <c r="VCC3" s="195"/>
      <c r="VCD3" s="195"/>
      <c r="VCE3" s="195"/>
      <c r="VCF3" s="195"/>
      <c r="VCG3" s="195"/>
      <c r="VCH3" s="195"/>
      <c r="VCI3" s="195"/>
      <c r="VCJ3" s="195"/>
      <c r="VCK3" s="195"/>
      <c r="VCL3" s="195"/>
      <c r="VCM3" s="195"/>
      <c r="VCN3" s="195"/>
      <c r="VCO3" s="195"/>
      <c r="VCP3" s="315"/>
      <c r="VCQ3" s="195"/>
      <c r="VCR3" s="195"/>
      <c r="VCS3" s="195"/>
      <c r="VCT3" s="195"/>
      <c r="VCU3" s="195"/>
      <c r="VCV3" s="195"/>
      <c r="VCW3" s="195"/>
      <c r="VCX3" s="195"/>
      <c r="VCY3" s="195"/>
      <c r="VCZ3" s="195"/>
      <c r="VDA3" s="195"/>
      <c r="VDB3" s="195"/>
      <c r="VDC3" s="195"/>
      <c r="VDD3" s="315"/>
      <c r="VDE3" s="195"/>
      <c r="VDF3" s="195"/>
      <c r="VDG3" s="195"/>
      <c r="VDH3" s="195"/>
      <c r="VDI3" s="195"/>
      <c r="VDJ3" s="195"/>
      <c r="VDK3" s="195"/>
      <c r="VDL3" s="195"/>
      <c r="VDM3" s="195"/>
      <c r="VDN3" s="195"/>
      <c r="VDO3" s="195"/>
      <c r="VDP3" s="195"/>
      <c r="VDQ3" s="195"/>
      <c r="VDR3" s="315"/>
      <c r="VDS3" s="195"/>
      <c r="VDT3" s="195"/>
      <c r="VDU3" s="195"/>
      <c r="VDV3" s="195"/>
      <c r="VDW3" s="195"/>
      <c r="VDX3" s="195"/>
      <c r="VDY3" s="195"/>
      <c r="VDZ3" s="195"/>
      <c r="VEA3" s="195"/>
      <c r="VEB3" s="195"/>
      <c r="VEC3" s="195"/>
      <c r="VED3" s="195"/>
      <c r="VEE3" s="195"/>
      <c r="VEF3" s="315"/>
      <c r="VEG3" s="195"/>
      <c r="VEH3" s="195"/>
      <c r="VEI3" s="195"/>
      <c r="VEJ3" s="195"/>
      <c r="VEK3" s="195"/>
      <c r="VEL3" s="195"/>
      <c r="VEM3" s="195"/>
      <c r="VEN3" s="195"/>
      <c r="VEO3" s="195"/>
      <c r="VEP3" s="195"/>
      <c r="VEQ3" s="195"/>
      <c r="VER3" s="195"/>
      <c r="VES3" s="195"/>
      <c r="VET3" s="315"/>
      <c r="VEU3" s="195"/>
      <c r="VEV3" s="195"/>
      <c r="VEW3" s="195"/>
      <c r="VEX3" s="195"/>
      <c r="VEY3" s="195"/>
      <c r="VEZ3" s="195"/>
      <c r="VFA3" s="195"/>
      <c r="VFB3" s="195"/>
      <c r="VFC3" s="195"/>
      <c r="VFD3" s="195"/>
      <c r="VFE3" s="195"/>
      <c r="VFF3" s="195"/>
      <c r="VFG3" s="195"/>
      <c r="VFH3" s="315"/>
      <c r="VFI3" s="195"/>
      <c r="VFJ3" s="195"/>
      <c r="VFK3" s="195"/>
      <c r="VFL3" s="195"/>
      <c r="VFM3" s="195"/>
      <c r="VFN3" s="195"/>
      <c r="VFO3" s="195"/>
      <c r="VFP3" s="195"/>
      <c r="VFQ3" s="195"/>
      <c r="VFR3" s="195"/>
      <c r="VFS3" s="195"/>
      <c r="VFT3" s="195"/>
      <c r="VFU3" s="195"/>
      <c r="VFV3" s="315"/>
      <c r="VFW3" s="195"/>
      <c r="VFX3" s="195"/>
      <c r="VFY3" s="195"/>
      <c r="VFZ3" s="195"/>
      <c r="VGA3" s="195"/>
      <c r="VGB3" s="195"/>
      <c r="VGC3" s="195"/>
      <c r="VGD3" s="195"/>
      <c r="VGE3" s="195"/>
      <c r="VGF3" s="195"/>
      <c r="VGG3" s="195"/>
      <c r="VGH3" s="195"/>
      <c r="VGI3" s="195"/>
      <c r="VGJ3" s="315"/>
      <c r="VGK3" s="195"/>
      <c r="VGL3" s="195"/>
      <c r="VGM3" s="195"/>
      <c r="VGN3" s="195"/>
      <c r="VGO3" s="195"/>
      <c r="VGP3" s="195"/>
      <c r="VGQ3" s="195"/>
      <c r="VGR3" s="195"/>
      <c r="VGS3" s="195"/>
      <c r="VGT3" s="195"/>
      <c r="VGU3" s="195"/>
      <c r="VGV3" s="195"/>
      <c r="VGW3" s="195"/>
      <c r="VGX3" s="315"/>
      <c r="VGY3" s="195"/>
      <c r="VGZ3" s="195"/>
      <c r="VHA3" s="195"/>
      <c r="VHB3" s="195"/>
      <c r="VHC3" s="195"/>
      <c r="VHD3" s="195"/>
      <c r="VHE3" s="195"/>
      <c r="VHF3" s="195"/>
      <c r="VHG3" s="195"/>
      <c r="VHH3" s="195"/>
      <c r="VHI3" s="195"/>
      <c r="VHJ3" s="195"/>
      <c r="VHK3" s="195"/>
      <c r="VHL3" s="315"/>
      <c r="VHM3" s="195"/>
      <c r="VHN3" s="195"/>
      <c r="VHO3" s="195"/>
      <c r="VHP3" s="195"/>
      <c r="VHQ3" s="195"/>
      <c r="VHR3" s="195"/>
      <c r="VHS3" s="195"/>
      <c r="VHT3" s="195"/>
      <c r="VHU3" s="195"/>
      <c r="VHV3" s="195"/>
      <c r="VHW3" s="195"/>
      <c r="VHX3" s="195"/>
      <c r="VHY3" s="195"/>
      <c r="VHZ3" s="315"/>
      <c r="VIA3" s="195"/>
      <c r="VIB3" s="195"/>
      <c r="VIC3" s="195"/>
      <c r="VID3" s="195"/>
      <c r="VIE3" s="195"/>
      <c r="VIF3" s="195"/>
      <c r="VIG3" s="195"/>
      <c r="VIH3" s="195"/>
      <c r="VII3" s="195"/>
      <c r="VIJ3" s="195"/>
      <c r="VIK3" s="195"/>
      <c r="VIL3" s="195"/>
      <c r="VIM3" s="195"/>
      <c r="VIN3" s="315"/>
      <c r="VIO3" s="195"/>
      <c r="VIP3" s="195"/>
      <c r="VIQ3" s="195"/>
      <c r="VIR3" s="195"/>
      <c r="VIS3" s="195"/>
      <c r="VIT3" s="195"/>
      <c r="VIU3" s="195"/>
      <c r="VIV3" s="195"/>
      <c r="VIW3" s="195"/>
      <c r="VIX3" s="195"/>
      <c r="VIY3" s="195"/>
      <c r="VIZ3" s="195"/>
      <c r="VJA3" s="195"/>
      <c r="VJB3" s="315"/>
      <c r="VJC3" s="195"/>
      <c r="VJD3" s="195"/>
      <c r="VJE3" s="195"/>
      <c r="VJF3" s="195"/>
      <c r="VJG3" s="195"/>
      <c r="VJH3" s="195"/>
      <c r="VJI3" s="195"/>
      <c r="VJJ3" s="195"/>
      <c r="VJK3" s="195"/>
      <c r="VJL3" s="195"/>
      <c r="VJM3" s="195"/>
      <c r="VJN3" s="195"/>
      <c r="VJO3" s="195"/>
      <c r="VJP3" s="315"/>
      <c r="VJQ3" s="195"/>
      <c r="VJR3" s="195"/>
      <c r="VJS3" s="195"/>
      <c r="VJT3" s="195"/>
      <c r="VJU3" s="195"/>
      <c r="VJV3" s="195"/>
      <c r="VJW3" s="195"/>
      <c r="VJX3" s="195"/>
      <c r="VJY3" s="195"/>
      <c r="VJZ3" s="195"/>
      <c r="VKA3" s="195"/>
      <c r="VKB3" s="195"/>
      <c r="VKC3" s="195"/>
      <c r="VKD3" s="315"/>
      <c r="VKE3" s="195"/>
      <c r="VKF3" s="195"/>
      <c r="VKG3" s="195"/>
      <c r="VKH3" s="195"/>
      <c r="VKI3" s="195"/>
      <c r="VKJ3" s="195"/>
      <c r="VKK3" s="195"/>
      <c r="VKL3" s="195"/>
      <c r="VKM3" s="195"/>
      <c r="VKN3" s="195"/>
      <c r="VKO3" s="195"/>
      <c r="VKP3" s="195"/>
      <c r="VKQ3" s="195"/>
      <c r="VKR3" s="315"/>
      <c r="VKS3" s="195"/>
      <c r="VKT3" s="195"/>
      <c r="VKU3" s="195"/>
      <c r="VKV3" s="195"/>
      <c r="VKW3" s="195"/>
      <c r="VKX3" s="195"/>
      <c r="VKY3" s="195"/>
      <c r="VKZ3" s="195"/>
      <c r="VLA3" s="195"/>
      <c r="VLB3" s="195"/>
      <c r="VLC3" s="195"/>
      <c r="VLD3" s="195"/>
      <c r="VLE3" s="195"/>
      <c r="VLF3" s="315"/>
      <c r="VLG3" s="195"/>
      <c r="VLH3" s="195"/>
      <c r="VLI3" s="195"/>
      <c r="VLJ3" s="195"/>
      <c r="VLK3" s="195"/>
      <c r="VLL3" s="195"/>
      <c r="VLM3" s="195"/>
      <c r="VLN3" s="195"/>
      <c r="VLO3" s="195"/>
      <c r="VLP3" s="195"/>
      <c r="VLQ3" s="195"/>
      <c r="VLR3" s="195"/>
      <c r="VLS3" s="195"/>
      <c r="VLT3" s="315"/>
      <c r="VLU3" s="195"/>
      <c r="VLV3" s="195"/>
      <c r="VLW3" s="195"/>
      <c r="VLX3" s="195"/>
      <c r="VLY3" s="195"/>
      <c r="VLZ3" s="195"/>
      <c r="VMA3" s="195"/>
      <c r="VMB3" s="195"/>
      <c r="VMC3" s="195"/>
      <c r="VMD3" s="195"/>
      <c r="VME3" s="195"/>
      <c r="VMF3" s="195"/>
      <c r="VMG3" s="195"/>
      <c r="VMH3" s="315"/>
      <c r="VMI3" s="195"/>
      <c r="VMJ3" s="195"/>
      <c r="VMK3" s="195"/>
      <c r="VML3" s="195"/>
      <c r="VMM3" s="195"/>
      <c r="VMN3" s="195"/>
      <c r="VMO3" s="195"/>
      <c r="VMP3" s="195"/>
      <c r="VMQ3" s="195"/>
      <c r="VMR3" s="195"/>
      <c r="VMS3" s="195"/>
      <c r="VMT3" s="195"/>
      <c r="VMU3" s="195"/>
      <c r="VMV3" s="315"/>
      <c r="VMW3" s="195"/>
      <c r="VMX3" s="195"/>
      <c r="VMY3" s="195"/>
      <c r="VMZ3" s="195"/>
      <c r="VNA3" s="195"/>
      <c r="VNB3" s="195"/>
      <c r="VNC3" s="195"/>
      <c r="VND3" s="195"/>
      <c r="VNE3" s="195"/>
      <c r="VNF3" s="195"/>
      <c r="VNG3" s="195"/>
      <c r="VNH3" s="195"/>
      <c r="VNI3" s="195"/>
      <c r="VNJ3" s="315"/>
      <c r="VNK3" s="195"/>
      <c r="VNL3" s="195"/>
      <c r="VNM3" s="195"/>
      <c r="VNN3" s="195"/>
      <c r="VNO3" s="195"/>
      <c r="VNP3" s="195"/>
      <c r="VNQ3" s="195"/>
      <c r="VNR3" s="195"/>
      <c r="VNS3" s="195"/>
      <c r="VNT3" s="195"/>
      <c r="VNU3" s="195"/>
      <c r="VNV3" s="195"/>
      <c r="VNW3" s="195"/>
      <c r="VNX3" s="315"/>
      <c r="VNY3" s="195"/>
      <c r="VNZ3" s="195"/>
      <c r="VOA3" s="195"/>
      <c r="VOB3" s="195"/>
      <c r="VOC3" s="195"/>
      <c r="VOD3" s="195"/>
      <c r="VOE3" s="195"/>
      <c r="VOF3" s="195"/>
      <c r="VOG3" s="195"/>
      <c r="VOH3" s="195"/>
      <c r="VOI3" s="195"/>
      <c r="VOJ3" s="195"/>
      <c r="VOK3" s="195"/>
      <c r="VOL3" s="315"/>
      <c r="VOM3" s="195"/>
      <c r="VON3" s="195"/>
      <c r="VOO3" s="195"/>
      <c r="VOP3" s="195"/>
      <c r="VOQ3" s="195"/>
      <c r="VOR3" s="195"/>
      <c r="VOS3" s="195"/>
      <c r="VOT3" s="195"/>
      <c r="VOU3" s="195"/>
      <c r="VOV3" s="195"/>
      <c r="VOW3" s="195"/>
      <c r="VOX3" s="195"/>
      <c r="VOY3" s="195"/>
      <c r="VOZ3" s="315"/>
      <c r="VPA3" s="195"/>
      <c r="VPB3" s="195"/>
      <c r="VPC3" s="195"/>
      <c r="VPD3" s="195"/>
      <c r="VPE3" s="195"/>
      <c r="VPF3" s="195"/>
      <c r="VPG3" s="195"/>
      <c r="VPH3" s="195"/>
      <c r="VPI3" s="195"/>
      <c r="VPJ3" s="195"/>
      <c r="VPK3" s="195"/>
      <c r="VPL3" s="195"/>
      <c r="VPM3" s="195"/>
      <c r="VPN3" s="315"/>
      <c r="VPO3" s="195"/>
      <c r="VPP3" s="195"/>
      <c r="VPQ3" s="195"/>
      <c r="VPR3" s="195"/>
      <c r="VPS3" s="195"/>
      <c r="VPT3" s="195"/>
      <c r="VPU3" s="195"/>
      <c r="VPV3" s="195"/>
      <c r="VPW3" s="195"/>
      <c r="VPX3" s="195"/>
      <c r="VPY3" s="195"/>
      <c r="VPZ3" s="195"/>
      <c r="VQA3" s="195"/>
      <c r="VQB3" s="315"/>
      <c r="VQC3" s="195"/>
      <c r="VQD3" s="195"/>
      <c r="VQE3" s="195"/>
      <c r="VQF3" s="195"/>
      <c r="VQG3" s="195"/>
      <c r="VQH3" s="195"/>
      <c r="VQI3" s="195"/>
      <c r="VQJ3" s="195"/>
      <c r="VQK3" s="195"/>
      <c r="VQL3" s="195"/>
      <c r="VQM3" s="195"/>
      <c r="VQN3" s="195"/>
      <c r="VQO3" s="195"/>
      <c r="VQP3" s="315"/>
      <c r="VQQ3" s="195"/>
      <c r="VQR3" s="195"/>
      <c r="VQS3" s="195"/>
      <c r="VQT3" s="195"/>
      <c r="VQU3" s="195"/>
      <c r="VQV3" s="195"/>
      <c r="VQW3" s="195"/>
      <c r="VQX3" s="195"/>
      <c r="VQY3" s="195"/>
      <c r="VQZ3" s="195"/>
      <c r="VRA3" s="195"/>
      <c r="VRB3" s="195"/>
      <c r="VRC3" s="195"/>
      <c r="VRD3" s="315"/>
      <c r="VRE3" s="195"/>
      <c r="VRF3" s="195"/>
      <c r="VRG3" s="195"/>
      <c r="VRH3" s="195"/>
      <c r="VRI3" s="195"/>
      <c r="VRJ3" s="195"/>
      <c r="VRK3" s="195"/>
      <c r="VRL3" s="195"/>
      <c r="VRM3" s="195"/>
      <c r="VRN3" s="195"/>
      <c r="VRO3" s="195"/>
      <c r="VRP3" s="195"/>
      <c r="VRQ3" s="195"/>
      <c r="VRR3" s="315"/>
      <c r="VRS3" s="195"/>
      <c r="VRT3" s="195"/>
      <c r="VRU3" s="195"/>
      <c r="VRV3" s="195"/>
      <c r="VRW3" s="195"/>
      <c r="VRX3" s="195"/>
      <c r="VRY3" s="195"/>
      <c r="VRZ3" s="195"/>
      <c r="VSA3" s="195"/>
      <c r="VSB3" s="195"/>
      <c r="VSC3" s="195"/>
      <c r="VSD3" s="195"/>
      <c r="VSE3" s="195"/>
      <c r="VSF3" s="315"/>
      <c r="VSG3" s="195"/>
      <c r="VSH3" s="195"/>
      <c r="VSI3" s="195"/>
      <c r="VSJ3" s="195"/>
      <c r="VSK3" s="195"/>
      <c r="VSL3" s="195"/>
      <c r="VSM3" s="195"/>
      <c r="VSN3" s="195"/>
      <c r="VSO3" s="195"/>
      <c r="VSP3" s="195"/>
      <c r="VSQ3" s="195"/>
      <c r="VSR3" s="195"/>
      <c r="VSS3" s="195"/>
      <c r="VST3" s="315"/>
      <c r="VSU3" s="195"/>
      <c r="VSV3" s="195"/>
      <c r="VSW3" s="195"/>
      <c r="VSX3" s="195"/>
      <c r="VSY3" s="195"/>
      <c r="VSZ3" s="195"/>
      <c r="VTA3" s="195"/>
      <c r="VTB3" s="195"/>
      <c r="VTC3" s="195"/>
      <c r="VTD3" s="195"/>
      <c r="VTE3" s="195"/>
      <c r="VTF3" s="195"/>
      <c r="VTG3" s="195"/>
      <c r="VTH3" s="315"/>
      <c r="VTI3" s="195"/>
      <c r="VTJ3" s="195"/>
      <c r="VTK3" s="195"/>
      <c r="VTL3" s="195"/>
      <c r="VTM3" s="195"/>
      <c r="VTN3" s="195"/>
      <c r="VTO3" s="195"/>
      <c r="VTP3" s="195"/>
      <c r="VTQ3" s="195"/>
      <c r="VTR3" s="195"/>
      <c r="VTS3" s="195"/>
      <c r="VTT3" s="195"/>
      <c r="VTU3" s="195"/>
      <c r="VTV3" s="315"/>
      <c r="VTW3" s="195"/>
      <c r="VTX3" s="195"/>
      <c r="VTY3" s="195"/>
      <c r="VTZ3" s="195"/>
      <c r="VUA3" s="195"/>
      <c r="VUB3" s="195"/>
      <c r="VUC3" s="195"/>
      <c r="VUD3" s="195"/>
      <c r="VUE3" s="195"/>
      <c r="VUF3" s="195"/>
      <c r="VUG3" s="195"/>
      <c r="VUH3" s="195"/>
      <c r="VUI3" s="195"/>
      <c r="VUJ3" s="315"/>
      <c r="VUK3" s="195"/>
      <c r="VUL3" s="195"/>
      <c r="VUM3" s="195"/>
      <c r="VUN3" s="195"/>
      <c r="VUO3" s="195"/>
      <c r="VUP3" s="195"/>
      <c r="VUQ3" s="195"/>
      <c r="VUR3" s="195"/>
      <c r="VUS3" s="195"/>
      <c r="VUT3" s="195"/>
      <c r="VUU3" s="195"/>
      <c r="VUV3" s="195"/>
      <c r="VUW3" s="195"/>
      <c r="VUX3" s="315"/>
      <c r="VUY3" s="195"/>
      <c r="VUZ3" s="195"/>
      <c r="VVA3" s="195"/>
      <c r="VVB3" s="195"/>
      <c r="VVC3" s="195"/>
      <c r="VVD3" s="195"/>
      <c r="VVE3" s="195"/>
      <c r="VVF3" s="195"/>
      <c r="VVG3" s="195"/>
      <c r="VVH3" s="195"/>
      <c r="VVI3" s="195"/>
      <c r="VVJ3" s="195"/>
      <c r="VVK3" s="195"/>
      <c r="VVL3" s="315"/>
      <c r="VVM3" s="195"/>
      <c r="VVN3" s="195"/>
      <c r="VVO3" s="195"/>
      <c r="VVP3" s="195"/>
      <c r="VVQ3" s="195"/>
      <c r="VVR3" s="195"/>
      <c r="VVS3" s="195"/>
      <c r="VVT3" s="195"/>
      <c r="VVU3" s="195"/>
      <c r="VVV3" s="195"/>
      <c r="VVW3" s="195"/>
      <c r="VVX3" s="195"/>
      <c r="VVY3" s="195"/>
      <c r="VVZ3" s="315"/>
      <c r="VWA3" s="195"/>
      <c r="VWB3" s="195"/>
      <c r="VWC3" s="195"/>
      <c r="VWD3" s="195"/>
      <c r="VWE3" s="195"/>
      <c r="VWF3" s="195"/>
      <c r="VWG3" s="195"/>
      <c r="VWH3" s="195"/>
      <c r="VWI3" s="195"/>
      <c r="VWJ3" s="195"/>
      <c r="VWK3" s="195"/>
      <c r="VWL3" s="195"/>
      <c r="VWM3" s="195"/>
      <c r="VWN3" s="315"/>
      <c r="VWO3" s="195"/>
      <c r="VWP3" s="195"/>
      <c r="VWQ3" s="195"/>
      <c r="VWR3" s="195"/>
      <c r="VWS3" s="195"/>
      <c r="VWT3" s="195"/>
      <c r="VWU3" s="195"/>
      <c r="VWV3" s="195"/>
      <c r="VWW3" s="195"/>
      <c r="VWX3" s="195"/>
      <c r="VWY3" s="195"/>
      <c r="VWZ3" s="195"/>
      <c r="VXA3" s="195"/>
      <c r="VXB3" s="315"/>
      <c r="VXC3" s="195"/>
      <c r="VXD3" s="195"/>
      <c r="VXE3" s="195"/>
      <c r="VXF3" s="195"/>
      <c r="VXG3" s="195"/>
      <c r="VXH3" s="195"/>
      <c r="VXI3" s="195"/>
      <c r="VXJ3" s="195"/>
      <c r="VXK3" s="195"/>
      <c r="VXL3" s="195"/>
      <c r="VXM3" s="195"/>
      <c r="VXN3" s="195"/>
      <c r="VXO3" s="195"/>
      <c r="VXP3" s="315"/>
      <c r="VXQ3" s="195"/>
      <c r="VXR3" s="195"/>
      <c r="VXS3" s="195"/>
      <c r="VXT3" s="195"/>
      <c r="VXU3" s="195"/>
      <c r="VXV3" s="195"/>
      <c r="VXW3" s="195"/>
      <c r="VXX3" s="195"/>
      <c r="VXY3" s="195"/>
      <c r="VXZ3" s="195"/>
      <c r="VYA3" s="195"/>
      <c r="VYB3" s="195"/>
      <c r="VYC3" s="195"/>
      <c r="VYD3" s="315"/>
      <c r="VYE3" s="195"/>
      <c r="VYF3" s="195"/>
      <c r="VYG3" s="195"/>
      <c r="VYH3" s="195"/>
      <c r="VYI3" s="195"/>
      <c r="VYJ3" s="195"/>
      <c r="VYK3" s="195"/>
      <c r="VYL3" s="195"/>
      <c r="VYM3" s="195"/>
      <c r="VYN3" s="195"/>
      <c r="VYO3" s="195"/>
      <c r="VYP3" s="195"/>
      <c r="VYQ3" s="195"/>
      <c r="VYR3" s="315"/>
      <c r="VYS3" s="195"/>
      <c r="VYT3" s="195"/>
      <c r="VYU3" s="195"/>
      <c r="VYV3" s="195"/>
      <c r="VYW3" s="195"/>
      <c r="VYX3" s="195"/>
      <c r="VYY3" s="195"/>
      <c r="VYZ3" s="195"/>
      <c r="VZA3" s="195"/>
      <c r="VZB3" s="195"/>
      <c r="VZC3" s="195"/>
      <c r="VZD3" s="195"/>
      <c r="VZE3" s="195"/>
      <c r="VZF3" s="315"/>
      <c r="VZG3" s="195"/>
      <c r="VZH3" s="195"/>
      <c r="VZI3" s="195"/>
      <c r="VZJ3" s="195"/>
      <c r="VZK3" s="195"/>
      <c r="VZL3" s="195"/>
      <c r="VZM3" s="195"/>
      <c r="VZN3" s="195"/>
      <c r="VZO3" s="195"/>
      <c r="VZP3" s="195"/>
      <c r="VZQ3" s="195"/>
      <c r="VZR3" s="195"/>
      <c r="VZS3" s="195"/>
      <c r="VZT3" s="315"/>
      <c r="VZU3" s="195"/>
      <c r="VZV3" s="195"/>
      <c r="VZW3" s="195"/>
      <c r="VZX3" s="195"/>
      <c r="VZY3" s="195"/>
      <c r="VZZ3" s="195"/>
      <c r="WAA3" s="195"/>
      <c r="WAB3" s="195"/>
      <c r="WAC3" s="195"/>
      <c r="WAD3" s="195"/>
      <c r="WAE3" s="195"/>
      <c r="WAF3" s="195"/>
      <c r="WAG3" s="195"/>
      <c r="WAH3" s="315"/>
      <c r="WAI3" s="195"/>
      <c r="WAJ3" s="195"/>
      <c r="WAK3" s="195"/>
      <c r="WAL3" s="195"/>
      <c r="WAM3" s="195"/>
      <c r="WAN3" s="195"/>
      <c r="WAO3" s="195"/>
      <c r="WAP3" s="195"/>
      <c r="WAQ3" s="195"/>
      <c r="WAR3" s="195"/>
      <c r="WAS3" s="195"/>
      <c r="WAT3" s="195"/>
      <c r="WAU3" s="195"/>
      <c r="WAV3" s="315"/>
      <c r="WAW3" s="195"/>
      <c r="WAX3" s="195"/>
      <c r="WAY3" s="195"/>
      <c r="WAZ3" s="195"/>
      <c r="WBA3" s="195"/>
      <c r="WBB3" s="195"/>
      <c r="WBC3" s="195"/>
      <c r="WBD3" s="195"/>
      <c r="WBE3" s="195"/>
      <c r="WBF3" s="195"/>
      <c r="WBG3" s="195"/>
      <c r="WBH3" s="195"/>
      <c r="WBI3" s="195"/>
      <c r="WBJ3" s="315"/>
      <c r="WBK3" s="195"/>
      <c r="WBL3" s="195"/>
      <c r="WBM3" s="195"/>
      <c r="WBN3" s="195"/>
      <c r="WBO3" s="195"/>
      <c r="WBP3" s="195"/>
      <c r="WBQ3" s="195"/>
      <c r="WBR3" s="195"/>
      <c r="WBS3" s="195"/>
      <c r="WBT3" s="195"/>
      <c r="WBU3" s="195"/>
      <c r="WBV3" s="195"/>
      <c r="WBW3" s="195"/>
      <c r="WBX3" s="315"/>
      <c r="WBY3" s="195"/>
      <c r="WBZ3" s="195"/>
      <c r="WCA3" s="195"/>
      <c r="WCB3" s="195"/>
      <c r="WCC3" s="195"/>
      <c r="WCD3" s="195"/>
      <c r="WCE3" s="195"/>
      <c r="WCF3" s="195"/>
      <c r="WCG3" s="195"/>
      <c r="WCH3" s="195"/>
      <c r="WCI3" s="195"/>
      <c r="WCJ3" s="195"/>
      <c r="WCK3" s="195"/>
      <c r="WCL3" s="315"/>
      <c r="WCM3" s="195"/>
      <c r="WCN3" s="195"/>
      <c r="WCO3" s="195"/>
      <c r="WCP3" s="195"/>
      <c r="WCQ3" s="195"/>
      <c r="WCR3" s="195"/>
      <c r="WCS3" s="195"/>
      <c r="WCT3" s="195"/>
      <c r="WCU3" s="195"/>
      <c r="WCV3" s="195"/>
      <c r="WCW3" s="195"/>
      <c r="WCX3" s="195"/>
      <c r="WCY3" s="195"/>
      <c r="WCZ3" s="315"/>
      <c r="WDA3" s="195"/>
      <c r="WDB3" s="195"/>
      <c r="WDC3" s="195"/>
      <c r="WDD3" s="195"/>
      <c r="WDE3" s="195"/>
      <c r="WDF3" s="195"/>
      <c r="WDG3" s="195"/>
      <c r="WDH3" s="195"/>
      <c r="WDI3" s="195"/>
      <c r="WDJ3" s="195"/>
      <c r="WDK3" s="195"/>
      <c r="WDL3" s="195"/>
      <c r="WDM3" s="195"/>
      <c r="WDN3" s="315"/>
      <c r="WDO3" s="195"/>
      <c r="WDP3" s="195"/>
      <c r="WDQ3" s="195"/>
      <c r="WDR3" s="195"/>
      <c r="WDS3" s="195"/>
      <c r="WDT3" s="195"/>
      <c r="WDU3" s="195"/>
      <c r="WDV3" s="195"/>
      <c r="WDW3" s="195"/>
      <c r="WDX3" s="195"/>
      <c r="WDY3" s="195"/>
      <c r="WDZ3" s="195"/>
      <c r="WEA3" s="195"/>
      <c r="WEB3" s="315"/>
      <c r="WEC3" s="195"/>
      <c r="WED3" s="195"/>
      <c r="WEE3" s="195"/>
      <c r="WEF3" s="195"/>
      <c r="WEG3" s="195"/>
      <c r="WEH3" s="195"/>
      <c r="WEI3" s="195"/>
      <c r="WEJ3" s="195"/>
      <c r="WEK3" s="195"/>
      <c r="WEL3" s="195"/>
      <c r="WEM3" s="195"/>
      <c r="WEN3" s="195"/>
      <c r="WEO3" s="195"/>
      <c r="WEP3" s="315"/>
      <c r="WEQ3" s="195"/>
      <c r="WER3" s="195"/>
      <c r="WES3" s="195"/>
      <c r="WET3" s="195"/>
      <c r="WEU3" s="195"/>
      <c r="WEV3" s="195"/>
      <c r="WEW3" s="195"/>
      <c r="WEX3" s="195"/>
      <c r="WEY3" s="195"/>
      <c r="WEZ3" s="195"/>
      <c r="WFA3" s="195"/>
      <c r="WFB3" s="195"/>
      <c r="WFC3" s="195"/>
      <c r="WFD3" s="315"/>
      <c r="WFE3" s="195"/>
      <c r="WFF3" s="195"/>
      <c r="WFG3" s="195"/>
      <c r="WFH3" s="195"/>
      <c r="WFI3" s="195"/>
      <c r="WFJ3" s="195"/>
      <c r="WFK3" s="195"/>
      <c r="WFL3" s="195"/>
      <c r="WFM3" s="195"/>
      <c r="WFN3" s="195"/>
      <c r="WFO3" s="195"/>
      <c r="WFP3" s="195"/>
      <c r="WFQ3" s="195"/>
      <c r="WFR3" s="315"/>
      <c r="WFS3" s="195"/>
      <c r="WFT3" s="195"/>
      <c r="WFU3" s="195"/>
      <c r="WFV3" s="195"/>
      <c r="WFW3" s="195"/>
      <c r="WFX3" s="195"/>
      <c r="WFY3" s="195"/>
      <c r="WFZ3" s="195"/>
      <c r="WGA3" s="195"/>
      <c r="WGB3" s="195"/>
      <c r="WGC3" s="195"/>
      <c r="WGD3" s="195"/>
      <c r="WGE3" s="195"/>
      <c r="WGF3" s="315"/>
      <c r="WGG3" s="195"/>
      <c r="WGH3" s="195"/>
      <c r="WGI3" s="195"/>
      <c r="WGJ3" s="195"/>
      <c r="WGK3" s="195"/>
      <c r="WGL3" s="195"/>
      <c r="WGM3" s="195"/>
      <c r="WGN3" s="195"/>
      <c r="WGO3" s="195"/>
      <c r="WGP3" s="195"/>
      <c r="WGQ3" s="195"/>
      <c r="WGR3" s="195"/>
      <c r="WGS3" s="195"/>
      <c r="WGT3" s="315"/>
      <c r="WGU3" s="195"/>
      <c r="WGV3" s="195"/>
      <c r="WGW3" s="195"/>
      <c r="WGX3" s="195"/>
      <c r="WGY3" s="195"/>
      <c r="WGZ3" s="195"/>
      <c r="WHA3" s="195"/>
      <c r="WHB3" s="195"/>
      <c r="WHC3" s="195"/>
      <c r="WHD3" s="195"/>
      <c r="WHE3" s="195"/>
      <c r="WHF3" s="195"/>
      <c r="WHG3" s="195"/>
      <c r="WHH3" s="315"/>
      <c r="WHI3" s="195"/>
      <c r="WHJ3" s="195"/>
      <c r="WHK3" s="195"/>
      <c r="WHL3" s="195"/>
      <c r="WHM3" s="195"/>
      <c r="WHN3" s="195"/>
      <c r="WHO3" s="195"/>
      <c r="WHP3" s="195"/>
      <c r="WHQ3" s="195"/>
      <c r="WHR3" s="195"/>
      <c r="WHS3" s="195"/>
      <c r="WHT3" s="195"/>
      <c r="WHU3" s="195"/>
      <c r="WHV3" s="315"/>
      <c r="WHW3" s="195"/>
      <c r="WHX3" s="195"/>
      <c r="WHY3" s="195"/>
      <c r="WHZ3" s="195"/>
      <c r="WIA3" s="195"/>
      <c r="WIB3" s="195"/>
      <c r="WIC3" s="195"/>
      <c r="WID3" s="195"/>
      <c r="WIE3" s="195"/>
      <c r="WIF3" s="195"/>
      <c r="WIG3" s="195"/>
      <c r="WIH3" s="195"/>
      <c r="WII3" s="195"/>
      <c r="WIJ3" s="315"/>
      <c r="WIK3" s="195"/>
      <c r="WIL3" s="195"/>
      <c r="WIM3" s="195"/>
      <c r="WIN3" s="195"/>
      <c r="WIO3" s="195"/>
      <c r="WIP3" s="195"/>
      <c r="WIQ3" s="195"/>
      <c r="WIR3" s="195"/>
      <c r="WIS3" s="195"/>
      <c r="WIT3" s="195"/>
      <c r="WIU3" s="195"/>
      <c r="WIV3" s="195"/>
      <c r="WIW3" s="195"/>
      <c r="WIX3" s="315"/>
      <c r="WIY3" s="195"/>
      <c r="WIZ3" s="195"/>
      <c r="WJA3" s="195"/>
      <c r="WJB3" s="195"/>
      <c r="WJC3" s="195"/>
      <c r="WJD3" s="195"/>
      <c r="WJE3" s="195"/>
      <c r="WJF3" s="195"/>
      <c r="WJG3" s="195"/>
      <c r="WJH3" s="195"/>
      <c r="WJI3" s="195"/>
      <c r="WJJ3" s="195"/>
      <c r="WJK3" s="195"/>
      <c r="WJL3" s="315"/>
      <c r="WJM3" s="195"/>
      <c r="WJN3" s="195"/>
      <c r="WJO3" s="195"/>
      <c r="WJP3" s="195"/>
      <c r="WJQ3" s="195"/>
      <c r="WJR3" s="195"/>
      <c r="WJS3" s="195"/>
      <c r="WJT3" s="195"/>
      <c r="WJU3" s="195"/>
      <c r="WJV3" s="195"/>
      <c r="WJW3" s="195"/>
      <c r="WJX3" s="195"/>
      <c r="WJY3" s="195"/>
      <c r="WJZ3" s="315"/>
      <c r="WKA3" s="195"/>
      <c r="WKB3" s="195"/>
      <c r="WKC3" s="195"/>
      <c r="WKD3" s="195"/>
      <c r="WKE3" s="195"/>
      <c r="WKF3" s="195"/>
      <c r="WKG3" s="195"/>
      <c r="WKH3" s="195"/>
      <c r="WKI3" s="195"/>
      <c r="WKJ3" s="195"/>
      <c r="WKK3" s="195"/>
      <c r="WKL3" s="195"/>
      <c r="WKM3" s="195"/>
      <c r="WKN3" s="315"/>
      <c r="WKO3" s="195"/>
      <c r="WKP3" s="195"/>
      <c r="WKQ3" s="195"/>
      <c r="WKR3" s="195"/>
      <c r="WKS3" s="195"/>
      <c r="WKT3" s="195"/>
      <c r="WKU3" s="195"/>
      <c r="WKV3" s="195"/>
      <c r="WKW3" s="195"/>
      <c r="WKX3" s="195"/>
      <c r="WKY3" s="195"/>
      <c r="WKZ3" s="195"/>
      <c r="WLA3" s="195"/>
      <c r="WLB3" s="315"/>
      <c r="WLC3" s="195"/>
      <c r="WLD3" s="195"/>
      <c r="WLE3" s="195"/>
      <c r="WLF3" s="195"/>
      <c r="WLG3" s="195"/>
      <c r="WLH3" s="195"/>
      <c r="WLI3" s="195"/>
      <c r="WLJ3" s="195"/>
      <c r="WLK3" s="195"/>
      <c r="WLL3" s="195"/>
      <c r="WLM3" s="195"/>
      <c r="WLN3" s="195"/>
      <c r="WLO3" s="195"/>
      <c r="WLP3" s="315"/>
      <c r="WLQ3" s="195"/>
      <c r="WLR3" s="195"/>
      <c r="WLS3" s="195"/>
      <c r="WLT3" s="195"/>
      <c r="WLU3" s="195"/>
      <c r="WLV3" s="195"/>
      <c r="WLW3" s="195"/>
      <c r="WLX3" s="195"/>
      <c r="WLY3" s="195"/>
      <c r="WLZ3" s="195"/>
      <c r="WMA3" s="195"/>
      <c r="WMB3" s="195"/>
      <c r="WMC3" s="195"/>
      <c r="WMD3" s="315"/>
      <c r="WME3" s="195"/>
      <c r="WMF3" s="195"/>
      <c r="WMG3" s="195"/>
      <c r="WMH3" s="195"/>
      <c r="WMI3" s="195"/>
      <c r="WMJ3" s="195"/>
      <c r="WMK3" s="195"/>
      <c r="WML3" s="195"/>
      <c r="WMM3" s="195"/>
      <c r="WMN3" s="195"/>
      <c r="WMO3" s="195"/>
      <c r="WMP3" s="195"/>
      <c r="WMQ3" s="195"/>
      <c r="WMR3" s="315"/>
      <c r="WMS3" s="195"/>
      <c r="WMT3" s="195"/>
      <c r="WMU3" s="195"/>
      <c r="WMV3" s="195"/>
      <c r="WMW3" s="195"/>
      <c r="WMX3" s="195"/>
      <c r="WMY3" s="195"/>
      <c r="WMZ3" s="195"/>
      <c r="WNA3" s="195"/>
      <c r="WNB3" s="195"/>
      <c r="WNC3" s="195"/>
      <c r="WND3" s="195"/>
      <c r="WNE3" s="195"/>
      <c r="WNF3" s="315"/>
      <c r="WNG3" s="195"/>
      <c r="WNH3" s="195"/>
      <c r="WNI3" s="195"/>
      <c r="WNJ3" s="195"/>
      <c r="WNK3" s="195"/>
      <c r="WNL3" s="195"/>
      <c r="WNM3" s="195"/>
      <c r="WNN3" s="195"/>
      <c r="WNO3" s="195"/>
      <c r="WNP3" s="195"/>
      <c r="WNQ3" s="195"/>
      <c r="WNR3" s="195"/>
      <c r="WNS3" s="195"/>
      <c r="WNT3" s="315"/>
      <c r="WNU3" s="195"/>
      <c r="WNV3" s="195"/>
      <c r="WNW3" s="195"/>
      <c r="WNX3" s="195"/>
      <c r="WNY3" s="195"/>
      <c r="WNZ3" s="195"/>
      <c r="WOA3" s="195"/>
      <c r="WOB3" s="195"/>
      <c r="WOC3" s="195"/>
      <c r="WOD3" s="195"/>
      <c r="WOE3" s="195"/>
      <c r="WOF3" s="195"/>
      <c r="WOG3" s="195"/>
      <c r="WOH3" s="315"/>
      <c r="WOI3" s="195"/>
      <c r="WOJ3" s="195"/>
      <c r="WOK3" s="195"/>
      <c r="WOL3" s="195"/>
      <c r="WOM3" s="195"/>
      <c r="WON3" s="195"/>
      <c r="WOO3" s="195"/>
      <c r="WOP3" s="195"/>
      <c r="WOQ3" s="195"/>
      <c r="WOR3" s="195"/>
      <c r="WOS3" s="195"/>
      <c r="WOT3" s="195"/>
      <c r="WOU3" s="195"/>
      <c r="WOV3" s="315"/>
      <c r="WOW3" s="195"/>
      <c r="WOX3" s="195"/>
      <c r="WOY3" s="195"/>
      <c r="WOZ3" s="195"/>
      <c r="WPA3" s="195"/>
      <c r="WPB3" s="195"/>
      <c r="WPC3" s="195"/>
      <c r="WPD3" s="195"/>
      <c r="WPE3" s="195"/>
      <c r="WPF3" s="195"/>
      <c r="WPG3" s="195"/>
      <c r="WPH3" s="195"/>
      <c r="WPI3" s="195"/>
      <c r="WPJ3" s="315"/>
      <c r="WPK3" s="195"/>
      <c r="WPL3" s="195"/>
      <c r="WPM3" s="195"/>
      <c r="WPN3" s="195"/>
      <c r="WPO3" s="195"/>
      <c r="WPP3" s="195"/>
      <c r="WPQ3" s="195"/>
      <c r="WPR3" s="195"/>
      <c r="WPS3" s="195"/>
      <c r="WPT3" s="195"/>
      <c r="WPU3" s="195"/>
      <c r="WPV3" s="195"/>
      <c r="WPW3" s="195"/>
      <c r="WPX3" s="315"/>
      <c r="WPY3" s="195"/>
      <c r="WPZ3" s="195"/>
      <c r="WQA3" s="195"/>
      <c r="WQB3" s="195"/>
      <c r="WQC3" s="195"/>
      <c r="WQD3" s="195"/>
      <c r="WQE3" s="195"/>
      <c r="WQF3" s="195"/>
      <c r="WQG3" s="195"/>
      <c r="WQH3" s="195"/>
      <c r="WQI3" s="195"/>
      <c r="WQJ3" s="195"/>
      <c r="WQK3" s="195"/>
      <c r="WQL3" s="315"/>
      <c r="WQM3" s="195"/>
      <c r="WQN3" s="195"/>
      <c r="WQO3" s="195"/>
      <c r="WQP3" s="195"/>
      <c r="WQQ3" s="195"/>
      <c r="WQR3" s="195"/>
      <c r="WQS3" s="195"/>
      <c r="WQT3" s="195"/>
      <c r="WQU3" s="195"/>
      <c r="WQV3" s="195"/>
      <c r="WQW3" s="195"/>
      <c r="WQX3" s="195"/>
      <c r="WQY3" s="195"/>
      <c r="WQZ3" s="315"/>
      <c r="WRA3" s="195"/>
      <c r="WRB3" s="195"/>
      <c r="WRC3" s="195"/>
      <c r="WRD3" s="195"/>
      <c r="WRE3" s="195"/>
      <c r="WRF3" s="195"/>
      <c r="WRG3" s="195"/>
      <c r="WRH3" s="195"/>
      <c r="WRI3" s="195"/>
      <c r="WRJ3" s="195"/>
      <c r="WRK3" s="195"/>
      <c r="WRL3" s="195"/>
      <c r="WRM3" s="195"/>
      <c r="WRN3" s="315"/>
      <c r="WRO3" s="195"/>
      <c r="WRP3" s="195"/>
      <c r="WRQ3" s="195"/>
      <c r="WRR3" s="195"/>
      <c r="WRS3" s="195"/>
      <c r="WRT3" s="195"/>
      <c r="WRU3" s="195"/>
      <c r="WRV3" s="195"/>
      <c r="WRW3" s="195"/>
      <c r="WRX3" s="195"/>
      <c r="WRY3" s="195"/>
      <c r="WRZ3" s="195"/>
      <c r="WSA3" s="195"/>
      <c r="WSB3" s="315"/>
      <c r="WSC3" s="195"/>
      <c r="WSD3" s="195"/>
      <c r="WSE3" s="195"/>
      <c r="WSF3" s="195"/>
      <c r="WSG3" s="195"/>
      <c r="WSH3" s="195"/>
      <c r="WSI3" s="195"/>
      <c r="WSJ3" s="195"/>
      <c r="WSK3" s="195"/>
      <c r="WSL3" s="195"/>
      <c r="WSM3" s="195"/>
      <c r="WSN3" s="195"/>
      <c r="WSO3" s="195"/>
      <c r="WSP3" s="315"/>
      <c r="WSQ3" s="195"/>
      <c r="WSR3" s="195"/>
      <c r="WSS3" s="195"/>
      <c r="WST3" s="195"/>
      <c r="WSU3" s="195"/>
      <c r="WSV3" s="195"/>
      <c r="WSW3" s="195"/>
      <c r="WSX3" s="195"/>
      <c r="WSY3" s="195"/>
      <c r="WSZ3" s="195"/>
      <c r="WTA3" s="195"/>
      <c r="WTB3" s="195"/>
      <c r="WTC3" s="195"/>
      <c r="WTD3" s="315"/>
      <c r="WTE3" s="195"/>
      <c r="WTF3" s="195"/>
      <c r="WTG3" s="195"/>
      <c r="WTH3" s="195"/>
      <c r="WTI3" s="195"/>
      <c r="WTJ3" s="195"/>
      <c r="WTK3" s="195"/>
      <c r="WTL3" s="195"/>
      <c r="WTM3" s="195"/>
      <c r="WTN3" s="195"/>
      <c r="WTO3" s="195"/>
      <c r="WTP3" s="195"/>
      <c r="WTQ3" s="195"/>
      <c r="WTR3" s="315"/>
      <c r="WTS3" s="195"/>
      <c r="WTT3" s="195"/>
      <c r="WTU3" s="195"/>
      <c r="WTV3" s="195"/>
      <c r="WTW3" s="195"/>
      <c r="WTX3" s="195"/>
      <c r="WTY3" s="195"/>
      <c r="WTZ3" s="195"/>
      <c r="WUA3" s="195"/>
      <c r="WUB3" s="195"/>
      <c r="WUC3" s="195"/>
      <c r="WUD3" s="195"/>
      <c r="WUE3" s="195"/>
      <c r="WUF3" s="315"/>
      <c r="WUG3" s="195"/>
      <c r="WUH3" s="195"/>
      <c r="WUI3" s="195"/>
      <c r="WUJ3" s="195"/>
      <c r="WUK3" s="195"/>
      <c r="WUL3" s="195"/>
      <c r="WUM3" s="195"/>
      <c r="WUN3" s="195"/>
      <c r="WUO3" s="195"/>
      <c r="WUP3" s="195"/>
      <c r="WUQ3" s="195"/>
      <c r="WUR3" s="195"/>
      <c r="WUS3" s="195"/>
      <c r="WUT3" s="315"/>
      <c r="WUU3" s="195"/>
      <c r="WUV3" s="195"/>
      <c r="WUW3" s="195"/>
      <c r="WUX3" s="195"/>
      <c r="WUY3" s="195"/>
      <c r="WUZ3" s="195"/>
      <c r="WVA3" s="195"/>
      <c r="WVB3" s="195"/>
      <c r="WVC3" s="195"/>
      <c r="WVD3" s="195"/>
      <c r="WVE3" s="195"/>
      <c r="WVF3" s="195"/>
      <c r="WVG3" s="195"/>
      <c r="WVH3" s="315"/>
      <c r="WVI3" s="195"/>
      <c r="WVJ3" s="195"/>
      <c r="WVK3" s="195"/>
      <c r="WVL3" s="195"/>
      <c r="WVM3" s="195"/>
      <c r="WVN3" s="195"/>
      <c r="WVO3" s="195"/>
      <c r="WVP3" s="195"/>
      <c r="WVQ3" s="195"/>
      <c r="WVR3" s="195"/>
      <c r="WVS3" s="195"/>
      <c r="WVT3" s="195"/>
      <c r="WVU3" s="195"/>
      <c r="WVV3" s="315"/>
      <c r="WVW3" s="195"/>
      <c r="WVX3" s="195"/>
      <c r="WVY3" s="195"/>
      <c r="WVZ3" s="195"/>
      <c r="WWA3" s="195"/>
      <c r="WWB3" s="195"/>
      <c r="WWC3" s="195"/>
      <c r="WWD3" s="195"/>
      <c r="WWE3" s="195"/>
      <c r="WWF3" s="195"/>
      <c r="WWG3" s="195"/>
      <c r="WWH3" s="195"/>
      <c r="WWI3" s="195"/>
      <c r="WWJ3" s="315"/>
      <c r="WWK3" s="195"/>
      <c r="WWL3" s="195"/>
      <c r="WWM3" s="195"/>
      <c r="WWN3" s="195"/>
      <c r="WWO3" s="195"/>
      <c r="WWP3" s="195"/>
      <c r="WWQ3" s="195"/>
      <c r="WWR3" s="195"/>
      <c r="WWS3" s="195"/>
      <c r="WWT3" s="195"/>
      <c r="WWU3" s="195"/>
      <c r="WWV3" s="195"/>
      <c r="WWW3" s="195"/>
      <c r="WWX3" s="315"/>
      <c r="WWY3" s="195"/>
      <c r="WWZ3" s="195"/>
      <c r="WXA3" s="195"/>
      <c r="WXB3" s="195"/>
      <c r="WXC3" s="195"/>
      <c r="WXD3" s="195"/>
      <c r="WXE3" s="195"/>
      <c r="WXF3" s="195"/>
      <c r="WXG3" s="195"/>
      <c r="WXH3" s="195"/>
      <c r="WXI3" s="195"/>
      <c r="WXJ3" s="195"/>
      <c r="WXK3" s="195"/>
      <c r="WXL3" s="315"/>
      <c r="WXM3" s="195"/>
      <c r="WXN3" s="195"/>
      <c r="WXO3" s="195"/>
      <c r="WXP3" s="195"/>
      <c r="WXQ3" s="195"/>
      <c r="WXR3" s="195"/>
      <c r="WXS3" s="195"/>
      <c r="WXT3" s="195"/>
      <c r="WXU3" s="195"/>
      <c r="WXV3" s="195"/>
      <c r="WXW3" s="195"/>
      <c r="WXX3" s="195"/>
      <c r="WXY3" s="195"/>
      <c r="WXZ3" s="315"/>
      <c r="WYA3" s="195"/>
      <c r="WYB3" s="195"/>
      <c r="WYC3" s="195"/>
      <c r="WYD3" s="195"/>
      <c r="WYE3" s="195"/>
      <c r="WYF3" s="195"/>
      <c r="WYG3" s="195"/>
      <c r="WYH3" s="195"/>
      <c r="WYI3" s="195"/>
      <c r="WYJ3" s="195"/>
      <c r="WYK3" s="195"/>
      <c r="WYL3" s="195"/>
      <c r="WYM3" s="195"/>
      <c r="WYN3" s="315"/>
      <c r="WYO3" s="195"/>
      <c r="WYP3" s="195"/>
      <c r="WYQ3" s="195"/>
      <c r="WYR3" s="195"/>
      <c r="WYS3" s="195"/>
      <c r="WYT3" s="195"/>
      <c r="WYU3" s="195"/>
      <c r="WYV3" s="195"/>
      <c r="WYW3" s="195"/>
      <c r="WYX3" s="195"/>
      <c r="WYY3" s="195"/>
      <c r="WYZ3" s="195"/>
      <c r="WZA3" s="195"/>
      <c r="WZB3" s="315"/>
      <c r="WZC3" s="195"/>
      <c r="WZD3" s="195"/>
      <c r="WZE3" s="195"/>
      <c r="WZF3" s="195"/>
      <c r="WZG3" s="195"/>
      <c r="WZH3" s="195"/>
      <c r="WZI3" s="195"/>
      <c r="WZJ3" s="195"/>
      <c r="WZK3" s="195"/>
      <c r="WZL3" s="195"/>
      <c r="WZM3" s="195"/>
      <c r="WZN3" s="195"/>
      <c r="WZO3" s="195"/>
      <c r="WZP3" s="315"/>
      <c r="WZQ3" s="195"/>
      <c r="WZR3" s="195"/>
      <c r="WZS3" s="195"/>
      <c r="WZT3" s="195"/>
      <c r="WZU3" s="195"/>
      <c r="WZV3" s="195"/>
      <c r="WZW3" s="195"/>
      <c r="WZX3" s="195"/>
      <c r="WZY3" s="195"/>
      <c r="WZZ3" s="195"/>
      <c r="XAA3" s="195"/>
      <c r="XAB3" s="195"/>
      <c r="XAC3" s="195"/>
      <c r="XAD3" s="315"/>
      <c r="XAE3" s="195"/>
      <c r="XAF3" s="195"/>
      <c r="XAG3" s="195"/>
      <c r="XAH3" s="195"/>
      <c r="XAI3" s="195"/>
      <c r="XAJ3" s="195"/>
      <c r="XAK3" s="195"/>
      <c r="XAL3" s="195"/>
      <c r="XAM3" s="195"/>
      <c r="XAN3" s="195"/>
      <c r="XAO3" s="195"/>
      <c r="XAP3" s="195"/>
      <c r="XAQ3" s="195"/>
      <c r="XAR3" s="315"/>
      <c r="XAS3" s="195"/>
      <c r="XAT3" s="195"/>
      <c r="XAU3" s="195"/>
      <c r="XAV3" s="195"/>
      <c r="XAW3" s="195"/>
      <c r="XAX3" s="195"/>
      <c r="XAY3" s="195"/>
      <c r="XAZ3" s="195"/>
      <c r="XBA3" s="195"/>
      <c r="XBB3" s="195"/>
      <c r="XBC3" s="195"/>
      <c r="XBD3" s="195"/>
      <c r="XBE3" s="195"/>
      <c r="XBF3" s="315"/>
      <c r="XBG3" s="195"/>
      <c r="XBH3" s="195"/>
      <c r="XBI3" s="195"/>
      <c r="XBJ3" s="195"/>
      <c r="XBK3" s="195"/>
      <c r="XBL3" s="195"/>
      <c r="XBM3" s="195"/>
      <c r="XBN3" s="195"/>
      <c r="XBO3" s="195"/>
      <c r="XBP3" s="195"/>
      <c r="XBQ3" s="195"/>
      <c r="XBR3" s="195"/>
      <c r="XBS3" s="195"/>
      <c r="XBT3" s="315"/>
      <c r="XBU3" s="195"/>
      <c r="XBV3" s="195"/>
      <c r="XBW3" s="195"/>
      <c r="XBX3" s="195"/>
      <c r="XBY3" s="195"/>
      <c r="XBZ3" s="195"/>
      <c r="XCA3" s="195"/>
      <c r="XCB3" s="195"/>
      <c r="XCC3" s="195"/>
      <c r="XCD3" s="195"/>
      <c r="XCE3" s="195"/>
      <c r="XCF3" s="195"/>
      <c r="XCG3" s="195"/>
      <c r="XCH3" s="315"/>
      <c r="XCI3" s="195"/>
      <c r="XCJ3" s="195"/>
      <c r="XCK3" s="195"/>
      <c r="XCL3" s="195"/>
    </row>
    <row r="4" spans="1:16314" ht="12.75" customHeight="1" x14ac:dyDescent="0.2">
      <c r="A4" s="578">
        <v>2016</v>
      </c>
      <c r="B4" s="71">
        <v>25</v>
      </c>
      <c r="C4" s="71">
        <v>41</v>
      </c>
      <c r="D4" s="71">
        <v>31</v>
      </c>
      <c r="E4" s="71">
        <v>33</v>
      </c>
      <c r="F4" s="71">
        <v>27</v>
      </c>
      <c r="G4" s="71">
        <v>27</v>
      </c>
      <c r="H4" s="71">
        <v>19</v>
      </c>
      <c r="I4" s="269">
        <v>203</v>
      </c>
    </row>
    <row r="5" spans="1:16314" s="9" customFormat="1" x14ac:dyDescent="0.2">
      <c r="A5" s="56">
        <v>2017</v>
      </c>
      <c r="B5" s="60">
        <v>27</v>
      </c>
      <c r="C5" s="60">
        <v>42</v>
      </c>
      <c r="D5" s="60">
        <v>37</v>
      </c>
      <c r="E5" s="60">
        <v>28</v>
      </c>
      <c r="F5" s="60">
        <v>28</v>
      </c>
      <c r="G5" s="60">
        <v>37</v>
      </c>
      <c r="H5" s="60">
        <v>10</v>
      </c>
      <c r="I5" s="62">
        <v>209</v>
      </c>
    </row>
    <row r="6" spans="1:16314" x14ac:dyDescent="0.2">
      <c r="A6" s="56">
        <v>2018</v>
      </c>
      <c r="B6" s="60">
        <v>29</v>
      </c>
      <c r="C6" s="60">
        <v>33</v>
      </c>
      <c r="D6" s="60">
        <v>36</v>
      </c>
      <c r="E6" s="60">
        <v>41</v>
      </c>
      <c r="F6" s="60">
        <v>30</v>
      </c>
      <c r="G6" s="60">
        <v>30</v>
      </c>
      <c r="H6" s="60">
        <v>16</v>
      </c>
      <c r="I6" s="62">
        <v>215</v>
      </c>
    </row>
    <row r="7" spans="1:16314" x14ac:dyDescent="0.2">
      <c r="A7" s="56">
        <v>2019</v>
      </c>
      <c r="B7" s="60">
        <v>29</v>
      </c>
      <c r="C7" s="60">
        <v>28</v>
      </c>
      <c r="D7" s="60">
        <v>30</v>
      </c>
      <c r="E7" s="60">
        <v>23</v>
      </c>
      <c r="F7" s="60">
        <v>31</v>
      </c>
      <c r="G7" s="60">
        <v>34</v>
      </c>
      <c r="H7" s="60">
        <v>18</v>
      </c>
      <c r="I7" s="319">
        <v>193</v>
      </c>
    </row>
    <row r="8" spans="1:16314" x14ac:dyDescent="0.2">
      <c r="A8" s="56">
        <v>2020</v>
      </c>
      <c r="B8" s="319">
        <v>23</v>
      </c>
      <c r="C8" s="319">
        <v>19</v>
      </c>
      <c r="D8" s="319">
        <v>15</v>
      </c>
      <c r="E8" s="319">
        <v>24</v>
      </c>
      <c r="F8" s="319">
        <v>36</v>
      </c>
      <c r="G8" s="319">
        <v>14</v>
      </c>
      <c r="H8" s="319">
        <v>13</v>
      </c>
      <c r="I8" s="593">
        <v>144</v>
      </c>
    </row>
    <row r="9" spans="1:16314" x14ac:dyDescent="0.2">
      <c r="A9" s="62" t="s">
        <v>1910</v>
      </c>
      <c r="B9" s="320">
        <f t="shared" ref="B9:I10" si="0">B7/$I7*100</f>
        <v>15.025906735751295</v>
      </c>
      <c r="C9" s="320">
        <f t="shared" si="0"/>
        <v>14.507772020725387</v>
      </c>
      <c r="D9" s="320">
        <f t="shared" si="0"/>
        <v>15.544041450777202</v>
      </c>
      <c r="E9" s="320">
        <f t="shared" si="0"/>
        <v>11.917098445595855</v>
      </c>
      <c r="F9" s="320">
        <f t="shared" si="0"/>
        <v>16.062176165803109</v>
      </c>
      <c r="G9" s="320">
        <f t="shared" si="0"/>
        <v>17.616580310880828</v>
      </c>
      <c r="H9" s="320">
        <f t="shared" si="0"/>
        <v>9.3264248704663206</v>
      </c>
      <c r="I9" s="320">
        <f t="shared" si="0"/>
        <v>100</v>
      </c>
    </row>
    <row r="10" spans="1:16314" x14ac:dyDescent="0.2">
      <c r="A10" s="62" t="s">
        <v>1911</v>
      </c>
      <c r="B10" s="320">
        <f t="shared" si="0"/>
        <v>15.972222222222221</v>
      </c>
      <c r="C10" s="320">
        <f t="shared" si="0"/>
        <v>13.194444444444445</v>
      </c>
      <c r="D10" s="320">
        <f t="shared" si="0"/>
        <v>10.416666666666668</v>
      </c>
      <c r="E10" s="320">
        <f t="shared" si="0"/>
        <v>16.666666666666664</v>
      </c>
      <c r="F10" s="320">
        <f t="shared" si="0"/>
        <v>25</v>
      </c>
      <c r="G10" s="320">
        <f t="shared" si="0"/>
        <v>9.7222222222222232</v>
      </c>
      <c r="H10" s="320">
        <f t="shared" si="0"/>
        <v>9.0277777777777768</v>
      </c>
      <c r="I10" s="320">
        <f t="shared" si="0"/>
        <v>100</v>
      </c>
    </row>
    <row r="11" spans="1:16314" s="9" customFormat="1" ht="12.75" customHeight="1" x14ac:dyDescent="0.2">
      <c r="A11" s="16"/>
    </row>
    <row r="12" spans="1:16314" s="9" customFormat="1" ht="12.75" customHeight="1" x14ac:dyDescent="0.2">
      <c r="A12" s="16"/>
    </row>
    <row r="13" spans="1:16314" ht="15" x14ac:dyDescent="0.25">
      <c r="A13" s="4" t="s">
        <v>1912</v>
      </c>
    </row>
    <row r="15" spans="1:16314" s="293" customFormat="1" ht="17.25" customHeight="1" x14ac:dyDescent="0.2">
      <c r="A15" s="871" t="s">
        <v>516</v>
      </c>
      <c r="B15" s="871" t="s">
        <v>425</v>
      </c>
      <c r="C15" s="871" t="s">
        <v>426</v>
      </c>
      <c r="D15" s="871" t="s">
        <v>427</v>
      </c>
      <c r="E15" s="871" t="s">
        <v>428</v>
      </c>
      <c r="F15" s="871" t="s">
        <v>429</v>
      </c>
      <c r="G15" s="871" t="s">
        <v>430</v>
      </c>
      <c r="H15" s="871" t="s">
        <v>431</v>
      </c>
      <c r="I15" s="871" t="s">
        <v>46</v>
      </c>
      <c r="J15" s="195"/>
      <c r="K15" s="195"/>
      <c r="L15" s="195"/>
      <c r="M15" s="195"/>
      <c r="N15" s="31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31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31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31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31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31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31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31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31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31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31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31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31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31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31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31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31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315"/>
      <c r="IS15" s="195"/>
      <c r="IT15" s="195"/>
      <c r="IU15" s="195"/>
      <c r="IV15" s="195"/>
      <c r="IW15" s="195"/>
      <c r="IX15" s="195"/>
      <c r="IY15" s="195"/>
      <c r="IZ15" s="195"/>
      <c r="JA15" s="195"/>
      <c r="JB15" s="195"/>
      <c r="JC15" s="195"/>
      <c r="JD15" s="195"/>
      <c r="JE15" s="195"/>
      <c r="JF15" s="315"/>
      <c r="JG15" s="195"/>
      <c r="JH15" s="195"/>
      <c r="JI15" s="195"/>
      <c r="JJ15" s="195"/>
      <c r="JK15" s="195"/>
      <c r="JL15" s="195"/>
      <c r="JM15" s="195"/>
      <c r="JN15" s="195"/>
      <c r="JO15" s="195"/>
      <c r="JP15" s="195"/>
      <c r="JQ15" s="195"/>
      <c r="JR15" s="195"/>
      <c r="JS15" s="195"/>
      <c r="JT15" s="315"/>
      <c r="JU15" s="195"/>
      <c r="JV15" s="195"/>
      <c r="JW15" s="195"/>
      <c r="JX15" s="195"/>
      <c r="JY15" s="195"/>
      <c r="JZ15" s="195"/>
      <c r="KA15" s="195"/>
      <c r="KB15" s="195"/>
      <c r="KC15" s="195"/>
      <c r="KD15" s="195"/>
      <c r="KE15" s="195"/>
      <c r="KF15" s="195"/>
      <c r="KG15" s="195"/>
      <c r="KH15" s="315"/>
      <c r="KI15" s="195"/>
      <c r="KJ15" s="195"/>
      <c r="KK15" s="195"/>
      <c r="KL15" s="195"/>
      <c r="KM15" s="195"/>
      <c r="KN15" s="195"/>
      <c r="KO15" s="195"/>
      <c r="KP15" s="195"/>
      <c r="KQ15" s="195"/>
      <c r="KR15" s="195"/>
      <c r="KS15" s="195"/>
      <c r="KT15" s="195"/>
      <c r="KU15" s="195"/>
      <c r="KV15" s="315"/>
      <c r="KW15" s="195"/>
      <c r="KX15" s="195"/>
      <c r="KY15" s="195"/>
      <c r="KZ15" s="195"/>
      <c r="LA15" s="195"/>
      <c r="LB15" s="195"/>
      <c r="LC15" s="195"/>
      <c r="LD15" s="195"/>
      <c r="LE15" s="195"/>
      <c r="LF15" s="195"/>
      <c r="LG15" s="195"/>
      <c r="LH15" s="195"/>
      <c r="LI15" s="195"/>
      <c r="LJ15" s="315"/>
      <c r="LK15" s="195"/>
      <c r="LL15" s="195"/>
      <c r="LM15" s="195"/>
      <c r="LN15" s="195"/>
      <c r="LO15" s="195"/>
      <c r="LP15" s="195"/>
      <c r="LQ15" s="195"/>
      <c r="LR15" s="195"/>
      <c r="LS15" s="195"/>
      <c r="LT15" s="195"/>
      <c r="LU15" s="195"/>
      <c r="LV15" s="195"/>
      <c r="LW15" s="195"/>
      <c r="LX15" s="315"/>
      <c r="LY15" s="195"/>
      <c r="LZ15" s="195"/>
      <c r="MA15" s="195"/>
      <c r="MB15" s="195"/>
      <c r="MC15" s="195"/>
      <c r="MD15" s="195"/>
      <c r="ME15" s="195"/>
      <c r="MF15" s="195"/>
      <c r="MG15" s="195"/>
      <c r="MH15" s="195"/>
      <c r="MI15" s="195"/>
      <c r="MJ15" s="195"/>
      <c r="MK15" s="195"/>
      <c r="ML15" s="315"/>
      <c r="MM15" s="195"/>
      <c r="MN15" s="195"/>
      <c r="MO15" s="195"/>
      <c r="MP15" s="195"/>
      <c r="MQ15" s="195"/>
      <c r="MR15" s="195"/>
      <c r="MS15" s="195"/>
      <c r="MT15" s="195"/>
      <c r="MU15" s="195"/>
      <c r="MV15" s="195"/>
      <c r="MW15" s="195"/>
      <c r="MX15" s="195"/>
      <c r="MY15" s="195"/>
      <c r="MZ15" s="315"/>
      <c r="NA15" s="195"/>
      <c r="NB15" s="195"/>
      <c r="NC15" s="195"/>
      <c r="ND15" s="195"/>
      <c r="NE15" s="195"/>
      <c r="NF15" s="195"/>
      <c r="NG15" s="195"/>
      <c r="NH15" s="195"/>
      <c r="NI15" s="195"/>
      <c r="NJ15" s="195"/>
      <c r="NK15" s="195"/>
      <c r="NL15" s="195"/>
      <c r="NM15" s="195"/>
      <c r="NN15" s="315"/>
      <c r="NO15" s="195"/>
      <c r="NP15" s="195"/>
      <c r="NQ15" s="195"/>
      <c r="NR15" s="195"/>
      <c r="NS15" s="195"/>
      <c r="NT15" s="195"/>
      <c r="NU15" s="195"/>
      <c r="NV15" s="195"/>
      <c r="NW15" s="195"/>
      <c r="NX15" s="195"/>
      <c r="NY15" s="195"/>
      <c r="NZ15" s="195"/>
      <c r="OA15" s="195"/>
      <c r="OB15" s="315"/>
      <c r="OC15" s="195"/>
      <c r="OD15" s="195"/>
      <c r="OE15" s="195"/>
      <c r="OF15" s="195"/>
      <c r="OG15" s="195"/>
      <c r="OH15" s="195"/>
      <c r="OI15" s="195"/>
      <c r="OJ15" s="195"/>
      <c r="OK15" s="195"/>
      <c r="OL15" s="195"/>
      <c r="OM15" s="195"/>
      <c r="ON15" s="195"/>
      <c r="OO15" s="195"/>
      <c r="OP15" s="315"/>
      <c r="OQ15" s="195"/>
      <c r="OR15" s="195"/>
      <c r="OS15" s="195"/>
      <c r="OT15" s="195"/>
      <c r="OU15" s="195"/>
      <c r="OV15" s="195"/>
      <c r="OW15" s="195"/>
      <c r="OX15" s="195"/>
      <c r="OY15" s="195"/>
      <c r="OZ15" s="195"/>
      <c r="PA15" s="195"/>
      <c r="PB15" s="195"/>
      <c r="PC15" s="195"/>
      <c r="PD15" s="315"/>
      <c r="PE15" s="195"/>
      <c r="PF15" s="195"/>
      <c r="PG15" s="195"/>
      <c r="PH15" s="195"/>
      <c r="PI15" s="195"/>
      <c r="PJ15" s="195"/>
      <c r="PK15" s="195"/>
      <c r="PL15" s="195"/>
      <c r="PM15" s="195"/>
      <c r="PN15" s="195"/>
      <c r="PO15" s="195"/>
      <c r="PP15" s="195"/>
      <c r="PQ15" s="195"/>
      <c r="PR15" s="315"/>
      <c r="PS15" s="195"/>
      <c r="PT15" s="195"/>
      <c r="PU15" s="195"/>
      <c r="PV15" s="195"/>
      <c r="PW15" s="195"/>
      <c r="PX15" s="195"/>
      <c r="PY15" s="195"/>
      <c r="PZ15" s="195"/>
      <c r="QA15" s="195"/>
      <c r="QB15" s="195"/>
      <c r="QC15" s="195"/>
      <c r="QD15" s="195"/>
      <c r="QE15" s="195"/>
      <c r="QF15" s="315"/>
      <c r="QG15" s="195"/>
      <c r="QH15" s="195"/>
      <c r="QI15" s="195"/>
      <c r="QJ15" s="195"/>
      <c r="QK15" s="195"/>
      <c r="QL15" s="195"/>
      <c r="QM15" s="195"/>
      <c r="QN15" s="195"/>
      <c r="QO15" s="195"/>
      <c r="QP15" s="195"/>
      <c r="QQ15" s="195"/>
      <c r="QR15" s="195"/>
      <c r="QS15" s="195"/>
      <c r="QT15" s="315"/>
      <c r="QU15" s="195"/>
      <c r="QV15" s="195"/>
      <c r="QW15" s="195"/>
      <c r="QX15" s="195"/>
      <c r="QY15" s="195"/>
      <c r="QZ15" s="195"/>
      <c r="RA15" s="195"/>
      <c r="RB15" s="195"/>
      <c r="RC15" s="195"/>
      <c r="RD15" s="195"/>
      <c r="RE15" s="195"/>
      <c r="RF15" s="195"/>
      <c r="RG15" s="195"/>
      <c r="RH15" s="315"/>
      <c r="RI15" s="195"/>
      <c r="RJ15" s="195"/>
      <c r="RK15" s="195"/>
      <c r="RL15" s="195"/>
      <c r="RM15" s="195"/>
      <c r="RN15" s="195"/>
      <c r="RO15" s="195"/>
      <c r="RP15" s="195"/>
      <c r="RQ15" s="195"/>
      <c r="RR15" s="195"/>
      <c r="RS15" s="195"/>
      <c r="RT15" s="195"/>
      <c r="RU15" s="195"/>
      <c r="RV15" s="315"/>
      <c r="RW15" s="195"/>
      <c r="RX15" s="195"/>
      <c r="RY15" s="195"/>
      <c r="RZ15" s="195"/>
      <c r="SA15" s="195"/>
      <c r="SB15" s="195"/>
      <c r="SC15" s="195"/>
      <c r="SD15" s="195"/>
      <c r="SE15" s="195"/>
      <c r="SF15" s="195"/>
      <c r="SG15" s="195"/>
      <c r="SH15" s="195"/>
      <c r="SI15" s="195"/>
      <c r="SJ15" s="315"/>
      <c r="SK15" s="195"/>
      <c r="SL15" s="195"/>
      <c r="SM15" s="195"/>
      <c r="SN15" s="195"/>
      <c r="SO15" s="195"/>
      <c r="SP15" s="195"/>
      <c r="SQ15" s="195"/>
      <c r="SR15" s="195"/>
      <c r="SS15" s="195"/>
      <c r="ST15" s="195"/>
      <c r="SU15" s="195"/>
      <c r="SV15" s="195"/>
      <c r="SW15" s="195"/>
      <c r="SX15" s="315"/>
      <c r="SY15" s="195"/>
      <c r="SZ15" s="195"/>
      <c r="TA15" s="195"/>
      <c r="TB15" s="195"/>
      <c r="TC15" s="195"/>
      <c r="TD15" s="195"/>
      <c r="TE15" s="195"/>
      <c r="TF15" s="195"/>
      <c r="TG15" s="195"/>
      <c r="TH15" s="195"/>
      <c r="TI15" s="195"/>
      <c r="TJ15" s="195"/>
      <c r="TK15" s="195"/>
      <c r="TL15" s="315"/>
      <c r="TM15" s="195"/>
      <c r="TN15" s="195"/>
      <c r="TO15" s="195"/>
      <c r="TP15" s="195"/>
      <c r="TQ15" s="195"/>
      <c r="TR15" s="195"/>
      <c r="TS15" s="195"/>
      <c r="TT15" s="195"/>
      <c r="TU15" s="195"/>
      <c r="TV15" s="195"/>
      <c r="TW15" s="195"/>
      <c r="TX15" s="195"/>
      <c r="TY15" s="195"/>
      <c r="TZ15" s="315"/>
      <c r="UA15" s="195"/>
      <c r="UB15" s="195"/>
      <c r="UC15" s="195"/>
      <c r="UD15" s="195"/>
      <c r="UE15" s="195"/>
      <c r="UF15" s="195"/>
      <c r="UG15" s="195"/>
      <c r="UH15" s="195"/>
      <c r="UI15" s="195"/>
      <c r="UJ15" s="195"/>
      <c r="UK15" s="195"/>
      <c r="UL15" s="195"/>
      <c r="UM15" s="195"/>
      <c r="UN15" s="315"/>
      <c r="UO15" s="195"/>
      <c r="UP15" s="195"/>
      <c r="UQ15" s="195"/>
      <c r="UR15" s="195"/>
      <c r="US15" s="195"/>
      <c r="UT15" s="195"/>
      <c r="UU15" s="195"/>
      <c r="UV15" s="195"/>
      <c r="UW15" s="195"/>
      <c r="UX15" s="195"/>
      <c r="UY15" s="195"/>
      <c r="UZ15" s="195"/>
      <c r="VA15" s="195"/>
      <c r="VB15" s="315"/>
      <c r="VC15" s="195"/>
      <c r="VD15" s="195"/>
      <c r="VE15" s="195"/>
      <c r="VF15" s="195"/>
      <c r="VG15" s="195"/>
      <c r="VH15" s="195"/>
      <c r="VI15" s="195"/>
      <c r="VJ15" s="195"/>
      <c r="VK15" s="195"/>
      <c r="VL15" s="195"/>
      <c r="VM15" s="195"/>
      <c r="VN15" s="195"/>
      <c r="VO15" s="195"/>
      <c r="VP15" s="315"/>
      <c r="VQ15" s="195"/>
      <c r="VR15" s="195"/>
      <c r="VS15" s="195"/>
      <c r="VT15" s="195"/>
      <c r="VU15" s="195"/>
      <c r="VV15" s="195"/>
      <c r="VW15" s="195"/>
      <c r="VX15" s="195"/>
      <c r="VY15" s="195"/>
      <c r="VZ15" s="195"/>
      <c r="WA15" s="195"/>
      <c r="WB15" s="195"/>
      <c r="WC15" s="195"/>
      <c r="WD15" s="315"/>
      <c r="WE15" s="195"/>
      <c r="WF15" s="195"/>
      <c r="WG15" s="195"/>
      <c r="WH15" s="195"/>
      <c r="WI15" s="195"/>
      <c r="WJ15" s="195"/>
      <c r="WK15" s="195"/>
      <c r="WL15" s="195"/>
      <c r="WM15" s="195"/>
      <c r="WN15" s="195"/>
      <c r="WO15" s="195"/>
      <c r="WP15" s="195"/>
      <c r="WQ15" s="195"/>
      <c r="WR15" s="315"/>
      <c r="WS15" s="195"/>
      <c r="WT15" s="195"/>
      <c r="WU15" s="195"/>
      <c r="WV15" s="195"/>
      <c r="WW15" s="195"/>
      <c r="WX15" s="195"/>
      <c r="WY15" s="195"/>
      <c r="WZ15" s="195"/>
      <c r="XA15" s="195"/>
      <c r="XB15" s="195"/>
      <c r="XC15" s="195"/>
      <c r="XD15" s="195"/>
      <c r="XE15" s="195"/>
      <c r="XF15" s="315"/>
      <c r="XG15" s="195"/>
      <c r="XH15" s="195"/>
      <c r="XI15" s="195"/>
      <c r="XJ15" s="195"/>
      <c r="XK15" s="195"/>
      <c r="XL15" s="195"/>
      <c r="XM15" s="195"/>
      <c r="XN15" s="195"/>
      <c r="XO15" s="195"/>
      <c r="XP15" s="195"/>
      <c r="XQ15" s="195"/>
      <c r="XR15" s="195"/>
      <c r="XS15" s="195"/>
      <c r="XT15" s="315"/>
      <c r="XU15" s="195"/>
      <c r="XV15" s="195"/>
      <c r="XW15" s="195"/>
      <c r="XX15" s="195"/>
      <c r="XY15" s="195"/>
      <c r="XZ15" s="195"/>
      <c r="YA15" s="195"/>
      <c r="YB15" s="195"/>
      <c r="YC15" s="195"/>
      <c r="YD15" s="195"/>
      <c r="YE15" s="195"/>
      <c r="YF15" s="195"/>
      <c r="YG15" s="195"/>
      <c r="YH15" s="315"/>
      <c r="YI15" s="195"/>
      <c r="YJ15" s="195"/>
      <c r="YK15" s="195"/>
      <c r="YL15" s="195"/>
      <c r="YM15" s="195"/>
      <c r="YN15" s="195"/>
      <c r="YO15" s="195"/>
      <c r="YP15" s="195"/>
      <c r="YQ15" s="195"/>
      <c r="YR15" s="195"/>
      <c r="YS15" s="195"/>
      <c r="YT15" s="195"/>
      <c r="YU15" s="195"/>
      <c r="YV15" s="315"/>
      <c r="YW15" s="195"/>
      <c r="YX15" s="195"/>
      <c r="YY15" s="195"/>
      <c r="YZ15" s="195"/>
      <c r="ZA15" s="195"/>
      <c r="ZB15" s="195"/>
      <c r="ZC15" s="195"/>
      <c r="ZD15" s="195"/>
      <c r="ZE15" s="195"/>
      <c r="ZF15" s="195"/>
      <c r="ZG15" s="195"/>
      <c r="ZH15" s="195"/>
      <c r="ZI15" s="195"/>
      <c r="ZJ15" s="315"/>
      <c r="ZK15" s="195"/>
      <c r="ZL15" s="195"/>
      <c r="ZM15" s="195"/>
      <c r="ZN15" s="195"/>
      <c r="ZO15" s="195"/>
      <c r="ZP15" s="195"/>
      <c r="ZQ15" s="195"/>
      <c r="ZR15" s="195"/>
      <c r="ZS15" s="195"/>
      <c r="ZT15" s="195"/>
      <c r="ZU15" s="195"/>
      <c r="ZV15" s="195"/>
      <c r="ZW15" s="195"/>
      <c r="ZX15" s="315"/>
      <c r="ZY15" s="195"/>
      <c r="ZZ15" s="195"/>
      <c r="AAA15" s="195"/>
      <c r="AAB15" s="195"/>
      <c r="AAC15" s="195"/>
      <c r="AAD15" s="195"/>
      <c r="AAE15" s="195"/>
      <c r="AAF15" s="195"/>
      <c r="AAG15" s="195"/>
      <c r="AAH15" s="195"/>
      <c r="AAI15" s="195"/>
      <c r="AAJ15" s="195"/>
      <c r="AAK15" s="195"/>
      <c r="AAL15" s="315"/>
      <c r="AAM15" s="195"/>
      <c r="AAN15" s="195"/>
      <c r="AAO15" s="195"/>
      <c r="AAP15" s="195"/>
      <c r="AAQ15" s="195"/>
      <c r="AAR15" s="195"/>
      <c r="AAS15" s="195"/>
      <c r="AAT15" s="195"/>
      <c r="AAU15" s="195"/>
      <c r="AAV15" s="195"/>
      <c r="AAW15" s="195"/>
      <c r="AAX15" s="195"/>
      <c r="AAY15" s="195"/>
      <c r="AAZ15" s="315"/>
      <c r="ABA15" s="195"/>
      <c r="ABB15" s="195"/>
      <c r="ABC15" s="195"/>
      <c r="ABD15" s="195"/>
      <c r="ABE15" s="195"/>
      <c r="ABF15" s="195"/>
      <c r="ABG15" s="195"/>
      <c r="ABH15" s="195"/>
      <c r="ABI15" s="195"/>
      <c r="ABJ15" s="195"/>
      <c r="ABK15" s="195"/>
      <c r="ABL15" s="195"/>
      <c r="ABM15" s="195"/>
      <c r="ABN15" s="315"/>
      <c r="ABO15" s="195"/>
      <c r="ABP15" s="195"/>
      <c r="ABQ15" s="195"/>
      <c r="ABR15" s="195"/>
      <c r="ABS15" s="195"/>
      <c r="ABT15" s="195"/>
      <c r="ABU15" s="195"/>
      <c r="ABV15" s="195"/>
      <c r="ABW15" s="195"/>
      <c r="ABX15" s="195"/>
      <c r="ABY15" s="195"/>
      <c r="ABZ15" s="195"/>
      <c r="ACA15" s="195"/>
      <c r="ACB15" s="315"/>
      <c r="ACC15" s="195"/>
      <c r="ACD15" s="195"/>
      <c r="ACE15" s="195"/>
      <c r="ACF15" s="195"/>
      <c r="ACG15" s="195"/>
      <c r="ACH15" s="195"/>
      <c r="ACI15" s="195"/>
      <c r="ACJ15" s="195"/>
      <c r="ACK15" s="195"/>
      <c r="ACL15" s="195"/>
      <c r="ACM15" s="195"/>
      <c r="ACN15" s="195"/>
      <c r="ACO15" s="195"/>
      <c r="ACP15" s="315"/>
      <c r="ACQ15" s="195"/>
      <c r="ACR15" s="195"/>
      <c r="ACS15" s="195"/>
      <c r="ACT15" s="195"/>
      <c r="ACU15" s="195"/>
      <c r="ACV15" s="195"/>
      <c r="ACW15" s="195"/>
      <c r="ACX15" s="195"/>
      <c r="ACY15" s="195"/>
      <c r="ACZ15" s="195"/>
      <c r="ADA15" s="195"/>
      <c r="ADB15" s="195"/>
      <c r="ADC15" s="195"/>
      <c r="ADD15" s="315"/>
      <c r="ADE15" s="195"/>
      <c r="ADF15" s="195"/>
      <c r="ADG15" s="195"/>
      <c r="ADH15" s="195"/>
      <c r="ADI15" s="195"/>
      <c r="ADJ15" s="195"/>
      <c r="ADK15" s="195"/>
      <c r="ADL15" s="195"/>
      <c r="ADM15" s="195"/>
      <c r="ADN15" s="195"/>
      <c r="ADO15" s="195"/>
      <c r="ADP15" s="195"/>
      <c r="ADQ15" s="195"/>
      <c r="ADR15" s="315"/>
      <c r="ADS15" s="195"/>
      <c r="ADT15" s="195"/>
      <c r="ADU15" s="195"/>
      <c r="ADV15" s="195"/>
      <c r="ADW15" s="195"/>
      <c r="ADX15" s="195"/>
      <c r="ADY15" s="195"/>
      <c r="ADZ15" s="195"/>
      <c r="AEA15" s="195"/>
      <c r="AEB15" s="195"/>
      <c r="AEC15" s="195"/>
      <c r="AED15" s="195"/>
      <c r="AEE15" s="195"/>
      <c r="AEF15" s="315"/>
      <c r="AEG15" s="195"/>
      <c r="AEH15" s="195"/>
      <c r="AEI15" s="195"/>
      <c r="AEJ15" s="195"/>
      <c r="AEK15" s="195"/>
      <c r="AEL15" s="195"/>
      <c r="AEM15" s="195"/>
      <c r="AEN15" s="195"/>
      <c r="AEO15" s="195"/>
      <c r="AEP15" s="195"/>
      <c r="AEQ15" s="195"/>
      <c r="AER15" s="195"/>
      <c r="AES15" s="195"/>
      <c r="AET15" s="315"/>
      <c r="AEU15" s="195"/>
      <c r="AEV15" s="195"/>
      <c r="AEW15" s="195"/>
      <c r="AEX15" s="195"/>
      <c r="AEY15" s="195"/>
      <c r="AEZ15" s="195"/>
      <c r="AFA15" s="195"/>
      <c r="AFB15" s="195"/>
      <c r="AFC15" s="195"/>
      <c r="AFD15" s="195"/>
      <c r="AFE15" s="195"/>
      <c r="AFF15" s="195"/>
      <c r="AFG15" s="195"/>
      <c r="AFH15" s="315"/>
      <c r="AFI15" s="195"/>
      <c r="AFJ15" s="195"/>
      <c r="AFK15" s="195"/>
      <c r="AFL15" s="195"/>
      <c r="AFM15" s="195"/>
      <c r="AFN15" s="195"/>
      <c r="AFO15" s="195"/>
      <c r="AFP15" s="195"/>
      <c r="AFQ15" s="195"/>
      <c r="AFR15" s="195"/>
      <c r="AFS15" s="195"/>
      <c r="AFT15" s="195"/>
      <c r="AFU15" s="195"/>
      <c r="AFV15" s="315"/>
      <c r="AFW15" s="195"/>
      <c r="AFX15" s="195"/>
      <c r="AFY15" s="195"/>
      <c r="AFZ15" s="195"/>
      <c r="AGA15" s="195"/>
      <c r="AGB15" s="195"/>
      <c r="AGC15" s="195"/>
      <c r="AGD15" s="195"/>
      <c r="AGE15" s="195"/>
      <c r="AGF15" s="195"/>
      <c r="AGG15" s="195"/>
      <c r="AGH15" s="195"/>
      <c r="AGI15" s="195"/>
      <c r="AGJ15" s="315"/>
      <c r="AGK15" s="195"/>
      <c r="AGL15" s="195"/>
      <c r="AGM15" s="195"/>
      <c r="AGN15" s="195"/>
      <c r="AGO15" s="195"/>
      <c r="AGP15" s="195"/>
      <c r="AGQ15" s="195"/>
      <c r="AGR15" s="195"/>
      <c r="AGS15" s="195"/>
      <c r="AGT15" s="195"/>
      <c r="AGU15" s="195"/>
      <c r="AGV15" s="195"/>
      <c r="AGW15" s="195"/>
      <c r="AGX15" s="315"/>
      <c r="AGY15" s="195"/>
      <c r="AGZ15" s="195"/>
      <c r="AHA15" s="195"/>
      <c r="AHB15" s="195"/>
      <c r="AHC15" s="195"/>
      <c r="AHD15" s="195"/>
      <c r="AHE15" s="195"/>
      <c r="AHF15" s="195"/>
      <c r="AHG15" s="195"/>
      <c r="AHH15" s="195"/>
      <c r="AHI15" s="195"/>
      <c r="AHJ15" s="195"/>
      <c r="AHK15" s="195"/>
      <c r="AHL15" s="315"/>
      <c r="AHM15" s="195"/>
      <c r="AHN15" s="195"/>
      <c r="AHO15" s="195"/>
      <c r="AHP15" s="195"/>
      <c r="AHQ15" s="195"/>
      <c r="AHR15" s="195"/>
      <c r="AHS15" s="195"/>
      <c r="AHT15" s="195"/>
      <c r="AHU15" s="195"/>
      <c r="AHV15" s="195"/>
      <c r="AHW15" s="195"/>
      <c r="AHX15" s="195"/>
      <c r="AHY15" s="195"/>
      <c r="AHZ15" s="315"/>
      <c r="AIA15" s="195"/>
      <c r="AIB15" s="195"/>
      <c r="AIC15" s="195"/>
      <c r="AID15" s="195"/>
      <c r="AIE15" s="195"/>
      <c r="AIF15" s="195"/>
      <c r="AIG15" s="195"/>
      <c r="AIH15" s="195"/>
      <c r="AII15" s="195"/>
      <c r="AIJ15" s="195"/>
      <c r="AIK15" s="195"/>
      <c r="AIL15" s="195"/>
      <c r="AIM15" s="195"/>
      <c r="AIN15" s="315"/>
      <c r="AIO15" s="195"/>
      <c r="AIP15" s="195"/>
      <c r="AIQ15" s="195"/>
      <c r="AIR15" s="195"/>
      <c r="AIS15" s="195"/>
      <c r="AIT15" s="195"/>
      <c r="AIU15" s="195"/>
      <c r="AIV15" s="195"/>
      <c r="AIW15" s="195"/>
      <c r="AIX15" s="195"/>
      <c r="AIY15" s="195"/>
      <c r="AIZ15" s="195"/>
      <c r="AJA15" s="195"/>
      <c r="AJB15" s="315"/>
      <c r="AJC15" s="195"/>
      <c r="AJD15" s="195"/>
      <c r="AJE15" s="195"/>
      <c r="AJF15" s="195"/>
      <c r="AJG15" s="195"/>
      <c r="AJH15" s="195"/>
      <c r="AJI15" s="195"/>
      <c r="AJJ15" s="195"/>
      <c r="AJK15" s="195"/>
      <c r="AJL15" s="195"/>
      <c r="AJM15" s="195"/>
      <c r="AJN15" s="195"/>
      <c r="AJO15" s="195"/>
      <c r="AJP15" s="315"/>
      <c r="AJQ15" s="195"/>
      <c r="AJR15" s="195"/>
      <c r="AJS15" s="195"/>
      <c r="AJT15" s="195"/>
      <c r="AJU15" s="195"/>
      <c r="AJV15" s="195"/>
      <c r="AJW15" s="195"/>
      <c r="AJX15" s="195"/>
      <c r="AJY15" s="195"/>
      <c r="AJZ15" s="195"/>
      <c r="AKA15" s="195"/>
      <c r="AKB15" s="195"/>
      <c r="AKC15" s="195"/>
      <c r="AKD15" s="315"/>
      <c r="AKE15" s="195"/>
      <c r="AKF15" s="195"/>
      <c r="AKG15" s="195"/>
      <c r="AKH15" s="195"/>
      <c r="AKI15" s="195"/>
      <c r="AKJ15" s="195"/>
      <c r="AKK15" s="195"/>
      <c r="AKL15" s="195"/>
      <c r="AKM15" s="195"/>
      <c r="AKN15" s="195"/>
      <c r="AKO15" s="195"/>
      <c r="AKP15" s="195"/>
      <c r="AKQ15" s="195"/>
      <c r="AKR15" s="315"/>
      <c r="AKS15" s="195"/>
      <c r="AKT15" s="195"/>
      <c r="AKU15" s="195"/>
      <c r="AKV15" s="195"/>
      <c r="AKW15" s="195"/>
      <c r="AKX15" s="195"/>
      <c r="AKY15" s="195"/>
      <c r="AKZ15" s="195"/>
      <c r="ALA15" s="195"/>
      <c r="ALB15" s="195"/>
      <c r="ALC15" s="195"/>
      <c r="ALD15" s="195"/>
      <c r="ALE15" s="195"/>
      <c r="ALF15" s="315"/>
      <c r="ALG15" s="195"/>
      <c r="ALH15" s="195"/>
      <c r="ALI15" s="195"/>
      <c r="ALJ15" s="195"/>
      <c r="ALK15" s="195"/>
      <c r="ALL15" s="195"/>
      <c r="ALM15" s="195"/>
      <c r="ALN15" s="195"/>
      <c r="ALO15" s="195"/>
      <c r="ALP15" s="195"/>
      <c r="ALQ15" s="195"/>
      <c r="ALR15" s="195"/>
      <c r="ALS15" s="195"/>
      <c r="ALT15" s="315"/>
      <c r="ALU15" s="195"/>
      <c r="ALV15" s="195"/>
      <c r="ALW15" s="195"/>
      <c r="ALX15" s="195"/>
      <c r="ALY15" s="195"/>
      <c r="ALZ15" s="195"/>
      <c r="AMA15" s="195"/>
      <c r="AMB15" s="195"/>
      <c r="AMC15" s="195"/>
      <c r="AMD15" s="195"/>
      <c r="AME15" s="195"/>
      <c r="AMF15" s="195"/>
      <c r="AMG15" s="195"/>
      <c r="AMH15" s="315"/>
      <c r="AMI15" s="195"/>
      <c r="AMJ15" s="195"/>
      <c r="AMK15" s="195"/>
      <c r="AML15" s="195"/>
      <c r="AMM15" s="195"/>
      <c r="AMN15" s="195"/>
      <c r="AMO15" s="195"/>
      <c r="AMP15" s="195"/>
      <c r="AMQ15" s="195"/>
      <c r="AMR15" s="195"/>
      <c r="AMS15" s="195"/>
      <c r="AMT15" s="195"/>
      <c r="AMU15" s="195"/>
      <c r="AMV15" s="315"/>
      <c r="AMW15" s="195"/>
      <c r="AMX15" s="195"/>
      <c r="AMY15" s="195"/>
      <c r="AMZ15" s="195"/>
      <c r="ANA15" s="195"/>
      <c r="ANB15" s="195"/>
      <c r="ANC15" s="195"/>
      <c r="AND15" s="195"/>
      <c r="ANE15" s="195"/>
      <c r="ANF15" s="195"/>
      <c r="ANG15" s="195"/>
      <c r="ANH15" s="195"/>
      <c r="ANI15" s="195"/>
      <c r="ANJ15" s="315"/>
      <c r="ANK15" s="195"/>
      <c r="ANL15" s="195"/>
      <c r="ANM15" s="195"/>
      <c r="ANN15" s="195"/>
      <c r="ANO15" s="195"/>
      <c r="ANP15" s="195"/>
      <c r="ANQ15" s="195"/>
      <c r="ANR15" s="195"/>
      <c r="ANS15" s="195"/>
      <c r="ANT15" s="195"/>
      <c r="ANU15" s="195"/>
      <c r="ANV15" s="195"/>
      <c r="ANW15" s="195"/>
      <c r="ANX15" s="315"/>
      <c r="ANY15" s="195"/>
      <c r="ANZ15" s="195"/>
      <c r="AOA15" s="195"/>
      <c r="AOB15" s="195"/>
      <c r="AOC15" s="195"/>
      <c r="AOD15" s="195"/>
      <c r="AOE15" s="195"/>
      <c r="AOF15" s="195"/>
      <c r="AOG15" s="195"/>
      <c r="AOH15" s="195"/>
      <c r="AOI15" s="195"/>
      <c r="AOJ15" s="195"/>
      <c r="AOK15" s="195"/>
      <c r="AOL15" s="315"/>
      <c r="AOM15" s="195"/>
      <c r="AON15" s="195"/>
      <c r="AOO15" s="195"/>
      <c r="AOP15" s="195"/>
      <c r="AOQ15" s="195"/>
      <c r="AOR15" s="195"/>
      <c r="AOS15" s="195"/>
      <c r="AOT15" s="195"/>
      <c r="AOU15" s="195"/>
      <c r="AOV15" s="195"/>
      <c r="AOW15" s="195"/>
      <c r="AOX15" s="195"/>
      <c r="AOY15" s="195"/>
      <c r="AOZ15" s="315"/>
      <c r="APA15" s="195"/>
      <c r="APB15" s="195"/>
      <c r="APC15" s="195"/>
      <c r="APD15" s="195"/>
      <c r="APE15" s="195"/>
      <c r="APF15" s="195"/>
      <c r="APG15" s="195"/>
      <c r="APH15" s="195"/>
      <c r="API15" s="195"/>
      <c r="APJ15" s="195"/>
      <c r="APK15" s="195"/>
      <c r="APL15" s="195"/>
      <c r="APM15" s="195"/>
      <c r="APN15" s="315"/>
      <c r="APO15" s="195"/>
      <c r="APP15" s="195"/>
      <c r="APQ15" s="195"/>
      <c r="APR15" s="195"/>
      <c r="APS15" s="195"/>
      <c r="APT15" s="195"/>
      <c r="APU15" s="195"/>
      <c r="APV15" s="195"/>
      <c r="APW15" s="195"/>
      <c r="APX15" s="195"/>
      <c r="APY15" s="195"/>
      <c r="APZ15" s="195"/>
      <c r="AQA15" s="195"/>
      <c r="AQB15" s="315"/>
      <c r="AQC15" s="195"/>
      <c r="AQD15" s="195"/>
      <c r="AQE15" s="195"/>
      <c r="AQF15" s="195"/>
      <c r="AQG15" s="195"/>
      <c r="AQH15" s="195"/>
      <c r="AQI15" s="195"/>
      <c r="AQJ15" s="195"/>
      <c r="AQK15" s="195"/>
      <c r="AQL15" s="195"/>
      <c r="AQM15" s="195"/>
      <c r="AQN15" s="195"/>
      <c r="AQO15" s="195"/>
      <c r="AQP15" s="315"/>
      <c r="AQQ15" s="195"/>
      <c r="AQR15" s="195"/>
      <c r="AQS15" s="195"/>
      <c r="AQT15" s="195"/>
      <c r="AQU15" s="195"/>
      <c r="AQV15" s="195"/>
      <c r="AQW15" s="195"/>
      <c r="AQX15" s="195"/>
      <c r="AQY15" s="195"/>
      <c r="AQZ15" s="195"/>
      <c r="ARA15" s="195"/>
      <c r="ARB15" s="195"/>
      <c r="ARC15" s="195"/>
      <c r="ARD15" s="315"/>
      <c r="ARE15" s="195"/>
      <c r="ARF15" s="195"/>
      <c r="ARG15" s="195"/>
      <c r="ARH15" s="195"/>
      <c r="ARI15" s="195"/>
      <c r="ARJ15" s="195"/>
      <c r="ARK15" s="195"/>
      <c r="ARL15" s="195"/>
      <c r="ARM15" s="195"/>
      <c r="ARN15" s="195"/>
      <c r="ARO15" s="195"/>
      <c r="ARP15" s="195"/>
      <c r="ARQ15" s="195"/>
      <c r="ARR15" s="315"/>
      <c r="ARS15" s="195"/>
      <c r="ART15" s="195"/>
      <c r="ARU15" s="195"/>
      <c r="ARV15" s="195"/>
      <c r="ARW15" s="195"/>
      <c r="ARX15" s="195"/>
      <c r="ARY15" s="195"/>
      <c r="ARZ15" s="195"/>
      <c r="ASA15" s="195"/>
      <c r="ASB15" s="195"/>
      <c r="ASC15" s="195"/>
      <c r="ASD15" s="195"/>
      <c r="ASE15" s="195"/>
      <c r="ASF15" s="315"/>
      <c r="ASG15" s="195"/>
      <c r="ASH15" s="195"/>
      <c r="ASI15" s="195"/>
      <c r="ASJ15" s="195"/>
      <c r="ASK15" s="195"/>
      <c r="ASL15" s="195"/>
      <c r="ASM15" s="195"/>
      <c r="ASN15" s="195"/>
      <c r="ASO15" s="195"/>
      <c r="ASP15" s="195"/>
      <c r="ASQ15" s="195"/>
      <c r="ASR15" s="195"/>
      <c r="ASS15" s="195"/>
      <c r="AST15" s="315"/>
      <c r="ASU15" s="195"/>
      <c r="ASV15" s="195"/>
      <c r="ASW15" s="195"/>
      <c r="ASX15" s="195"/>
      <c r="ASY15" s="195"/>
      <c r="ASZ15" s="195"/>
      <c r="ATA15" s="195"/>
      <c r="ATB15" s="195"/>
      <c r="ATC15" s="195"/>
      <c r="ATD15" s="195"/>
      <c r="ATE15" s="195"/>
      <c r="ATF15" s="195"/>
      <c r="ATG15" s="195"/>
      <c r="ATH15" s="315"/>
      <c r="ATI15" s="195"/>
      <c r="ATJ15" s="195"/>
      <c r="ATK15" s="195"/>
      <c r="ATL15" s="195"/>
      <c r="ATM15" s="195"/>
      <c r="ATN15" s="195"/>
      <c r="ATO15" s="195"/>
      <c r="ATP15" s="195"/>
      <c r="ATQ15" s="195"/>
      <c r="ATR15" s="195"/>
      <c r="ATS15" s="195"/>
      <c r="ATT15" s="195"/>
      <c r="ATU15" s="195"/>
      <c r="ATV15" s="315"/>
      <c r="ATW15" s="195"/>
      <c r="ATX15" s="195"/>
      <c r="ATY15" s="195"/>
      <c r="ATZ15" s="195"/>
      <c r="AUA15" s="195"/>
      <c r="AUB15" s="195"/>
      <c r="AUC15" s="195"/>
      <c r="AUD15" s="195"/>
      <c r="AUE15" s="195"/>
      <c r="AUF15" s="195"/>
      <c r="AUG15" s="195"/>
      <c r="AUH15" s="195"/>
      <c r="AUI15" s="195"/>
      <c r="AUJ15" s="315"/>
      <c r="AUK15" s="195"/>
      <c r="AUL15" s="195"/>
      <c r="AUM15" s="195"/>
      <c r="AUN15" s="195"/>
      <c r="AUO15" s="195"/>
      <c r="AUP15" s="195"/>
      <c r="AUQ15" s="195"/>
      <c r="AUR15" s="195"/>
      <c r="AUS15" s="195"/>
      <c r="AUT15" s="195"/>
      <c r="AUU15" s="195"/>
      <c r="AUV15" s="195"/>
      <c r="AUW15" s="195"/>
      <c r="AUX15" s="315"/>
      <c r="AUY15" s="195"/>
      <c r="AUZ15" s="195"/>
      <c r="AVA15" s="195"/>
      <c r="AVB15" s="195"/>
      <c r="AVC15" s="195"/>
      <c r="AVD15" s="195"/>
      <c r="AVE15" s="195"/>
      <c r="AVF15" s="195"/>
      <c r="AVG15" s="195"/>
      <c r="AVH15" s="195"/>
      <c r="AVI15" s="195"/>
      <c r="AVJ15" s="195"/>
      <c r="AVK15" s="195"/>
      <c r="AVL15" s="315"/>
      <c r="AVM15" s="195"/>
      <c r="AVN15" s="195"/>
      <c r="AVO15" s="195"/>
      <c r="AVP15" s="195"/>
      <c r="AVQ15" s="195"/>
      <c r="AVR15" s="195"/>
      <c r="AVS15" s="195"/>
      <c r="AVT15" s="195"/>
      <c r="AVU15" s="195"/>
      <c r="AVV15" s="195"/>
      <c r="AVW15" s="195"/>
      <c r="AVX15" s="195"/>
      <c r="AVY15" s="195"/>
      <c r="AVZ15" s="315"/>
      <c r="AWA15" s="195"/>
      <c r="AWB15" s="195"/>
      <c r="AWC15" s="195"/>
      <c r="AWD15" s="195"/>
      <c r="AWE15" s="195"/>
      <c r="AWF15" s="195"/>
      <c r="AWG15" s="195"/>
      <c r="AWH15" s="195"/>
      <c r="AWI15" s="195"/>
      <c r="AWJ15" s="195"/>
      <c r="AWK15" s="195"/>
      <c r="AWL15" s="195"/>
      <c r="AWM15" s="195"/>
      <c r="AWN15" s="315"/>
      <c r="AWO15" s="195"/>
      <c r="AWP15" s="195"/>
      <c r="AWQ15" s="195"/>
      <c r="AWR15" s="195"/>
      <c r="AWS15" s="195"/>
      <c r="AWT15" s="195"/>
      <c r="AWU15" s="195"/>
      <c r="AWV15" s="195"/>
      <c r="AWW15" s="195"/>
      <c r="AWX15" s="195"/>
      <c r="AWY15" s="195"/>
      <c r="AWZ15" s="195"/>
      <c r="AXA15" s="195"/>
      <c r="AXB15" s="315"/>
      <c r="AXC15" s="195"/>
      <c r="AXD15" s="195"/>
      <c r="AXE15" s="195"/>
      <c r="AXF15" s="195"/>
      <c r="AXG15" s="195"/>
      <c r="AXH15" s="195"/>
      <c r="AXI15" s="195"/>
      <c r="AXJ15" s="195"/>
      <c r="AXK15" s="195"/>
      <c r="AXL15" s="195"/>
      <c r="AXM15" s="195"/>
      <c r="AXN15" s="195"/>
      <c r="AXO15" s="195"/>
      <c r="AXP15" s="315"/>
      <c r="AXQ15" s="195"/>
      <c r="AXR15" s="195"/>
      <c r="AXS15" s="195"/>
      <c r="AXT15" s="195"/>
      <c r="AXU15" s="195"/>
      <c r="AXV15" s="195"/>
      <c r="AXW15" s="195"/>
      <c r="AXX15" s="195"/>
      <c r="AXY15" s="195"/>
      <c r="AXZ15" s="195"/>
      <c r="AYA15" s="195"/>
      <c r="AYB15" s="195"/>
      <c r="AYC15" s="195"/>
      <c r="AYD15" s="315"/>
      <c r="AYE15" s="195"/>
      <c r="AYF15" s="195"/>
      <c r="AYG15" s="195"/>
      <c r="AYH15" s="195"/>
      <c r="AYI15" s="195"/>
      <c r="AYJ15" s="195"/>
      <c r="AYK15" s="195"/>
      <c r="AYL15" s="195"/>
      <c r="AYM15" s="195"/>
      <c r="AYN15" s="195"/>
      <c r="AYO15" s="195"/>
      <c r="AYP15" s="195"/>
      <c r="AYQ15" s="195"/>
      <c r="AYR15" s="315"/>
      <c r="AYS15" s="195"/>
      <c r="AYT15" s="195"/>
      <c r="AYU15" s="195"/>
      <c r="AYV15" s="195"/>
      <c r="AYW15" s="195"/>
      <c r="AYX15" s="195"/>
      <c r="AYY15" s="195"/>
      <c r="AYZ15" s="195"/>
      <c r="AZA15" s="195"/>
      <c r="AZB15" s="195"/>
      <c r="AZC15" s="195"/>
      <c r="AZD15" s="195"/>
      <c r="AZE15" s="195"/>
      <c r="AZF15" s="315"/>
      <c r="AZG15" s="195"/>
      <c r="AZH15" s="195"/>
      <c r="AZI15" s="195"/>
      <c r="AZJ15" s="195"/>
      <c r="AZK15" s="195"/>
      <c r="AZL15" s="195"/>
      <c r="AZM15" s="195"/>
      <c r="AZN15" s="195"/>
      <c r="AZO15" s="195"/>
      <c r="AZP15" s="195"/>
      <c r="AZQ15" s="195"/>
      <c r="AZR15" s="195"/>
      <c r="AZS15" s="195"/>
      <c r="AZT15" s="315"/>
      <c r="AZU15" s="195"/>
      <c r="AZV15" s="195"/>
      <c r="AZW15" s="195"/>
      <c r="AZX15" s="195"/>
      <c r="AZY15" s="195"/>
      <c r="AZZ15" s="195"/>
      <c r="BAA15" s="195"/>
      <c r="BAB15" s="195"/>
      <c r="BAC15" s="195"/>
      <c r="BAD15" s="195"/>
      <c r="BAE15" s="195"/>
      <c r="BAF15" s="195"/>
      <c r="BAG15" s="195"/>
      <c r="BAH15" s="315"/>
      <c r="BAI15" s="195"/>
      <c r="BAJ15" s="195"/>
      <c r="BAK15" s="195"/>
      <c r="BAL15" s="195"/>
      <c r="BAM15" s="195"/>
      <c r="BAN15" s="195"/>
      <c r="BAO15" s="195"/>
      <c r="BAP15" s="195"/>
      <c r="BAQ15" s="195"/>
      <c r="BAR15" s="195"/>
      <c r="BAS15" s="195"/>
      <c r="BAT15" s="195"/>
      <c r="BAU15" s="195"/>
      <c r="BAV15" s="315"/>
      <c r="BAW15" s="195"/>
      <c r="BAX15" s="195"/>
      <c r="BAY15" s="195"/>
      <c r="BAZ15" s="195"/>
      <c r="BBA15" s="195"/>
      <c r="BBB15" s="195"/>
      <c r="BBC15" s="195"/>
      <c r="BBD15" s="195"/>
      <c r="BBE15" s="195"/>
      <c r="BBF15" s="195"/>
      <c r="BBG15" s="195"/>
      <c r="BBH15" s="195"/>
      <c r="BBI15" s="195"/>
      <c r="BBJ15" s="315"/>
      <c r="BBK15" s="195"/>
      <c r="BBL15" s="195"/>
      <c r="BBM15" s="195"/>
      <c r="BBN15" s="195"/>
      <c r="BBO15" s="195"/>
      <c r="BBP15" s="195"/>
      <c r="BBQ15" s="195"/>
      <c r="BBR15" s="195"/>
      <c r="BBS15" s="195"/>
      <c r="BBT15" s="195"/>
      <c r="BBU15" s="195"/>
      <c r="BBV15" s="195"/>
      <c r="BBW15" s="195"/>
      <c r="BBX15" s="315"/>
      <c r="BBY15" s="195"/>
      <c r="BBZ15" s="195"/>
      <c r="BCA15" s="195"/>
      <c r="BCB15" s="195"/>
      <c r="BCC15" s="195"/>
      <c r="BCD15" s="195"/>
      <c r="BCE15" s="195"/>
      <c r="BCF15" s="195"/>
      <c r="BCG15" s="195"/>
      <c r="BCH15" s="195"/>
      <c r="BCI15" s="195"/>
      <c r="BCJ15" s="195"/>
      <c r="BCK15" s="195"/>
      <c r="BCL15" s="315"/>
      <c r="BCM15" s="195"/>
      <c r="BCN15" s="195"/>
      <c r="BCO15" s="195"/>
      <c r="BCP15" s="195"/>
      <c r="BCQ15" s="195"/>
      <c r="BCR15" s="195"/>
      <c r="BCS15" s="195"/>
      <c r="BCT15" s="195"/>
      <c r="BCU15" s="195"/>
      <c r="BCV15" s="195"/>
      <c r="BCW15" s="195"/>
      <c r="BCX15" s="195"/>
      <c r="BCY15" s="195"/>
      <c r="BCZ15" s="315"/>
      <c r="BDA15" s="195"/>
      <c r="BDB15" s="195"/>
      <c r="BDC15" s="195"/>
      <c r="BDD15" s="195"/>
      <c r="BDE15" s="195"/>
      <c r="BDF15" s="195"/>
      <c r="BDG15" s="195"/>
      <c r="BDH15" s="195"/>
      <c r="BDI15" s="195"/>
      <c r="BDJ15" s="195"/>
      <c r="BDK15" s="195"/>
      <c r="BDL15" s="195"/>
      <c r="BDM15" s="195"/>
      <c r="BDN15" s="315"/>
      <c r="BDO15" s="195"/>
      <c r="BDP15" s="195"/>
      <c r="BDQ15" s="195"/>
      <c r="BDR15" s="195"/>
      <c r="BDS15" s="195"/>
      <c r="BDT15" s="195"/>
      <c r="BDU15" s="195"/>
      <c r="BDV15" s="195"/>
      <c r="BDW15" s="195"/>
      <c r="BDX15" s="195"/>
      <c r="BDY15" s="195"/>
      <c r="BDZ15" s="195"/>
      <c r="BEA15" s="195"/>
      <c r="BEB15" s="315"/>
      <c r="BEC15" s="195"/>
      <c r="BED15" s="195"/>
      <c r="BEE15" s="195"/>
      <c r="BEF15" s="195"/>
      <c r="BEG15" s="195"/>
      <c r="BEH15" s="195"/>
      <c r="BEI15" s="195"/>
      <c r="BEJ15" s="195"/>
      <c r="BEK15" s="195"/>
      <c r="BEL15" s="195"/>
      <c r="BEM15" s="195"/>
      <c r="BEN15" s="195"/>
      <c r="BEO15" s="195"/>
      <c r="BEP15" s="315"/>
      <c r="BEQ15" s="195"/>
      <c r="BER15" s="195"/>
      <c r="BES15" s="195"/>
      <c r="BET15" s="195"/>
      <c r="BEU15" s="195"/>
      <c r="BEV15" s="195"/>
      <c r="BEW15" s="195"/>
      <c r="BEX15" s="195"/>
      <c r="BEY15" s="195"/>
      <c r="BEZ15" s="195"/>
      <c r="BFA15" s="195"/>
      <c r="BFB15" s="195"/>
      <c r="BFC15" s="195"/>
      <c r="BFD15" s="315"/>
      <c r="BFE15" s="195"/>
      <c r="BFF15" s="195"/>
      <c r="BFG15" s="195"/>
      <c r="BFH15" s="195"/>
      <c r="BFI15" s="195"/>
      <c r="BFJ15" s="195"/>
      <c r="BFK15" s="195"/>
      <c r="BFL15" s="195"/>
      <c r="BFM15" s="195"/>
      <c r="BFN15" s="195"/>
      <c r="BFO15" s="195"/>
      <c r="BFP15" s="195"/>
      <c r="BFQ15" s="195"/>
      <c r="BFR15" s="315"/>
      <c r="BFS15" s="195"/>
      <c r="BFT15" s="195"/>
      <c r="BFU15" s="195"/>
      <c r="BFV15" s="195"/>
      <c r="BFW15" s="195"/>
      <c r="BFX15" s="195"/>
      <c r="BFY15" s="195"/>
      <c r="BFZ15" s="195"/>
      <c r="BGA15" s="195"/>
      <c r="BGB15" s="195"/>
      <c r="BGC15" s="195"/>
      <c r="BGD15" s="195"/>
      <c r="BGE15" s="195"/>
      <c r="BGF15" s="315"/>
      <c r="BGG15" s="195"/>
      <c r="BGH15" s="195"/>
      <c r="BGI15" s="195"/>
      <c r="BGJ15" s="195"/>
      <c r="BGK15" s="195"/>
      <c r="BGL15" s="195"/>
      <c r="BGM15" s="195"/>
      <c r="BGN15" s="195"/>
      <c r="BGO15" s="195"/>
      <c r="BGP15" s="195"/>
      <c r="BGQ15" s="195"/>
      <c r="BGR15" s="195"/>
      <c r="BGS15" s="195"/>
      <c r="BGT15" s="315"/>
      <c r="BGU15" s="195"/>
      <c r="BGV15" s="195"/>
      <c r="BGW15" s="195"/>
      <c r="BGX15" s="195"/>
      <c r="BGY15" s="195"/>
      <c r="BGZ15" s="195"/>
      <c r="BHA15" s="195"/>
      <c r="BHB15" s="195"/>
      <c r="BHC15" s="195"/>
      <c r="BHD15" s="195"/>
      <c r="BHE15" s="195"/>
      <c r="BHF15" s="195"/>
      <c r="BHG15" s="195"/>
      <c r="BHH15" s="315"/>
      <c r="BHI15" s="195"/>
      <c r="BHJ15" s="195"/>
      <c r="BHK15" s="195"/>
      <c r="BHL15" s="195"/>
      <c r="BHM15" s="195"/>
      <c r="BHN15" s="195"/>
      <c r="BHO15" s="195"/>
      <c r="BHP15" s="195"/>
      <c r="BHQ15" s="195"/>
      <c r="BHR15" s="195"/>
      <c r="BHS15" s="195"/>
      <c r="BHT15" s="195"/>
      <c r="BHU15" s="195"/>
      <c r="BHV15" s="315"/>
      <c r="BHW15" s="195"/>
      <c r="BHX15" s="195"/>
      <c r="BHY15" s="195"/>
      <c r="BHZ15" s="195"/>
      <c r="BIA15" s="195"/>
      <c r="BIB15" s="195"/>
      <c r="BIC15" s="195"/>
      <c r="BID15" s="195"/>
      <c r="BIE15" s="195"/>
      <c r="BIF15" s="195"/>
      <c r="BIG15" s="195"/>
      <c r="BIH15" s="195"/>
      <c r="BII15" s="195"/>
      <c r="BIJ15" s="315"/>
      <c r="BIK15" s="195"/>
      <c r="BIL15" s="195"/>
      <c r="BIM15" s="195"/>
      <c r="BIN15" s="195"/>
      <c r="BIO15" s="195"/>
      <c r="BIP15" s="195"/>
      <c r="BIQ15" s="195"/>
      <c r="BIR15" s="195"/>
      <c r="BIS15" s="195"/>
      <c r="BIT15" s="195"/>
      <c r="BIU15" s="195"/>
      <c r="BIV15" s="195"/>
      <c r="BIW15" s="195"/>
      <c r="BIX15" s="315"/>
      <c r="BIY15" s="195"/>
      <c r="BIZ15" s="195"/>
      <c r="BJA15" s="195"/>
      <c r="BJB15" s="195"/>
      <c r="BJC15" s="195"/>
      <c r="BJD15" s="195"/>
      <c r="BJE15" s="195"/>
      <c r="BJF15" s="195"/>
      <c r="BJG15" s="195"/>
      <c r="BJH15" s="195"/>
      <c r="BJI15" s="195"/>
      <c r="BJJ15" s="195"/>
      <c r="BJK15" s="195"/>
      <c r="BJL15" s="315"/>
      <c r="BJM15" s="195"/>
      <c r="BJN15" s="195"/>
      <c r="BJO15" s="195"/>
      <c r="BJP15" s="195"/>
      <c r="BJQ15" s="195"/>
      <c r="BJR15" s="195"/>
      <c r="BJS15" s="195"/>
      <c r="BJT15" s="195"/>
      <c r="BJU15" s="195"/>
      <c r="BJV15" s="195"/>
      <c r="BJW15" s="195"/>
      <c r="BJX15" s="195"/>
      <c r="BJY15" s="195"/>
      <c r="BJZ15" s="315"/>
      <c r="BKA15" s="195"/>
      <c r="BKB15" s="195"/>
      <c r="BKC15" s="195"/>
      <c r="BKD15" s="195"/>
      <c r="BKE15" s="195"/>
      <c r="BKF15" s="195"/>
      <c r="BKG15" s="195"/>
      <c r="BKH15" s="195"/>
      <c r="BKI15" s="195"/>
      <c r="BKJ15" s="195"/>
      <c r="BKK15" s="195"/>
      <c r="BKL15" s="195"/>
      <c r="BKM15" s="195"/>
      <c r="BKN15" s="315"/>
      <c r="BKO15" s="195"/>
      <c r="BKP15" s="195"/>
      <c r="BKQ15" s="195"/>
      <c r="BKR15" s="195"/>
      <c r="BKS15" s="195"/>
      <c r="BKT15" s="195"/>
      <c r="BKU15" s="195"/>
      <c r="BKV15" s="195"/>
      <c r="BKW15" s="195"/>
      <c r="BKX15" s="195"/>
      <c r="BKY15" s="195"/>
      <c r="BKZ15" s="195"/>
      <c r="BLA15" s="195"/>
      <c r="BLB15" s="315"/>
      <c r="BLC15" s="195"/>
      <c r="BLD15" s="195"/>
      <c r="BLE15" s="195"/>
      <c r="BLF15" s="195"/>
      <c r="BLG15" s="195"/>
      <c r="BLH15" s="195"/>
      <c r="BLI15" s="195"/>
      <c r="BLJ15" s="195"/>
      <c r="BLK15" s="195"/>
      <c r="BLL15" s="195"/>
      <c r="BLM15" s="195"/>
      <c r="BLN15" s="195"/>
      <c r="BLO15" s="195"/>
      <c r="BLP15" s="315"/>
      <c r="BLQ15" s="195"/>
      <c r="BLR15" s="195"/>
      <c r="BLS15" s="195"/>
      <c r="BLT15" s="195"/>
      <c r="BLU15" s="195"/>
      <c r="BLV15" s="195"/>
      <c r="BLW15" s="195"/>
      <c r="BLX15" s="195"/>
      <c r="BLY15" s="195"/>
      <c r="BLZ15" s="195"/>
      <c r="BMA15" s="195"/>
      <c r="BMB15" s="195"/>
      <c r="BMC15" s="195"/>
      <c r="BMD15" s="315"/>
      <c r="BME15" s="195"/>
      <c r="BMF15" s="195"/>
      <c r="BMG15" s="195"/>
      <c r="BMH15" s="195"/>
      <c r="BMI15" s="195"/>
      <c r="BMJ15" s="195"/>
      <c r="BMK15" s="195"/>
      <c r="BML15" s="195"/>
      <c r="BMM15" s="195"/>
      <c r="BMN15" s="195"/>
      <c r="BMO15" s="195"/>
      <c r="BMP15" s="195"/>
      <c r="BMQ15" s="195"/>
      <c r="BMR15" s="315"/>
      <c r="BMS15" s="195"/>
      <c r="BMT15" s="195"/>
      <c r="BMU15" s="195"/>
      <c r="BMV15" s="195"/>
      <c r="BMW15" s="195"/>
      <c r="BMX15" s="195"/>
      <c r="BMY15" s="195"/>
      <c r="BMZ15" s="195"/>
      <c r="BNA15" s="195"/>
      <c r="BNB15" s="195"/>
      <c r="BNC15" s="195"/>
      <c r="BND15" s="195"/>
      <c r="BNE15" s="195"/>
      <c r="BNF15" s="315"/>
      <c r="BNG15" s="195"/>
      <c r="BNH15" s="195"/>
      <c r="BNI15" s="195"/>
      <c r="BNJ15" s="195"/>
      <c r="BNK15" s="195"/>
      <c r="BNL15" s="195"/>
      <c r="BNM15" s="195"/>
      <c r="BNN15" s="195"/>
      <c r="BNO15" s="195"/>
      <c r="BNP15" s="195"/>
      <c r="BNQ15" s="195"/>
      <c r="BNR15" s="195"/>
      <c r="BNS15" s="195"/>
      <c r="BNT15" s="315"/>
      <c r="BNU15" s="195"/>
      <c r="BNV15" s="195"/>
      <c r="BNW15" s="195"/>
      <c r="BNX15" s="195"/>
      <c r="BNY15" s="195"/>
      <c r="BNZ15" s="195"/>
      <c r="BOA15" s="195"/>
      <c r="BOB15" s="195"/>
      <c r="BOC15" s="195"/>
      <c r="BOD15" s="195"/>
      <c r="BOE15" s="195"/>
      <c r="BOF15" s="195"/>
      <c r="BOG15" s="195"/>
      <c r="BOH15" s="315"/>
      <c r="BOI15" s="195"/>
      <c r="BOJ15" s="195"/>
      <c r="BOK15" s="195"/>
      <c r="BOL15" s="195"/>
      <c r="BOM15" s="195"/>
      <c r="BON15" s="195"/>
      <c r="BOO15" s="195"/>
      <c r="BOP15" s="195"/>
      <c r="BOQ15" s="195"/>
      <c r="BOR15" s="195"/>
      <c r="BOS15" s="195"/>
      <c r="BOT15" s="195"/>
      <c r="BOU15" s="195"/>
      <c r="BOV15" s="315"/>
      <c r="BOW15" s="195"/>
      <c r="BOX15" s="195"/>
      <c r="BOY15" s="195"/>
      <c r="BOZ15" s="195"/>
      <c r="BPA15" s="195"/>
      <c r="BPB15" s="195"/>
      <c r="BPC15" s="195"/>
      <c r="BPD15" s="195"/>
      <c r="BPE15" s="195"/>
      <c r="BPF15" s="195"/>
      <c r="BPG15" s="195"/>
      <c r="BPH15" s="195"/>
      <c r="BPI15" s="195"/>
      <c r="BPJ15" s="315"/>
      <c r="BPK15" s="195"/>
      <c r="BPL15" s="195"/>
      <c r="BPM15" s="195"/>
      <c r="BPN15" s="195"/>
      <c r="BPO15" s="195"/>
      <c r="BPP15" s="195"/>
      <c r="BPQ15" s="195"/>
      <c r="BPR15" s="195"/>
      <c r="BPS15" s="195"/>
      <c r="BPT15" s="195"/>
      <c r="BPU15" s="195"/>
      <c r="BPV15" s="195"/>
      <c r="BPW15" s="195"/>
      <c r="BPX15" s="315"/>
      <c r="BPY15" s="195"/>
      <c r="BPZ15" s="195"/>
      <c r="BQA15" s="195"/>
      <c r="BQB15" s="195"/>
      <c r="BQC15" s="195"/>
      <c r="BQD15" s="195"/>
      <c r="BQE15" s="195"/>
      <c r="BQF15" s="195"/>
      <c r="BQG15" s="195"/>
      <c r="BQH15" s="195"/>
      <c r="BQI15" s="195"/>
      <c r="BQJ15" s="195"/>
      <c r="BQK15" s="195"/>
      <c r="BQL15" s="315"/>
      <c r="BQM15" s="195"/>
      <c r="BQN15" s="195"/>
      <c r="BQO15" s="195"/>
      <c r="BQP15" s="195"/>
      <c r="BQQ15" s="195"/>
      <c r="BQR15" s="195"/>
      <c r="BQS15" s="195"/>
      <c r="BQT15" s="195"/>
      <c r="BQU15" s="195"/>
      <c r="BQV15" s="195"/>
      <c r="BQW15" s="195"/>
      <c r="BQX15" s="195"/>
      <c r="BQY15" s="195"/>
      <c r="BQZ15" s="315"/>
      <c r="BRA15" s="195"/>
      <c r="BRB15" s="195"/>
      <c r="BRC15" s="195"/>
      <c r="BRD15" s="195"/>
      <c r="BRE15" s="195"/>
      <c r="BRF15" s="195"/>
      <c r="BRG15" s="195"/>
      <c r="BRH15" s="195"/>
      <c r="BRI15" s="195"/>
      <c r="BRJ15" s="195"/>
      <c r="BRK15" s="195"/>
      <c r="BRL15" s="195"/>
      <c r="BRM15" s="195"/>
      <c r="BRN15" s="315"/>
      <c r="BRO15" s="195"/>
      <c r="BRP15" s="195"/>
      <c r="BRQ15" s="195"/>
      <c r="BRR15" s="195"/>
      <c r="BRS15" s="195"/>
      <c r="BRT15" s="195"/>
      <c r="BRU15" s="195"/>
      <c r="BRV15" s="195"/>
      <c r="BRW15" s="195"/>
      <c r="BRX15" s="195"/>
      <c r="BRY15" s="195"/>
      <c r="BRZ15" s="195"/>
      <c r="BSA15" s="195"/>
      <c r="BSB15" s="315"/>
      <c r="BSC15" s="195"/>
      <c r="BSD15" s="195"/>
      <c r="BSE15" s="195"/>
      <c r="BSF15" s="195"/>
      <c r="BSG15" s="195"/>
      <c r="BSH15" s="195"/>
      <c r="BSI15" s="195"/>
      <c r="BSJ15" s="195"/>
      <c r="BSK15" s="195"/>
      <c r="BSL15" s="195"/>
      <c r="BSM15" s="195"/>
      <c r="BSN15" s="195"/>
      <c r="BSO15" s="195"/>
      <c r="BSP15" s="315"/>
      <c r="BSQ15" s="195"/>
      <c r="BSR15" s="195"/>
      <c r="BSS15" s="195"/>
      <c r="BST15" s="195"/>
      <c r="BSU15" s="195"/>
      <c r="BSV15" s="195"/>
      <c r="BSW15" s="195"/>
      <c r="BSX15" s="195"/>
      <c r="BSY15" s="195"/>
      <c r="BSZ15" s="195"/>
      <c r="BTA15" s="195"/>
      <c r="BTB15" s="195"/>
      <c r="BTC15" s="195"/>
      <c r="BTD15" s="315"/>
      <c r="BTE15" s="195"/>
      <c r="BTF15" s="195"/>
      <c r="BTG15" s="195"/>
      <c r="BTH15" s="195"/>
      <c r="BTI15" s="195"/>
      <c r="BTJ15" s="195"/>
      <c r="BTK15" s="195"/>
      <c r="BTL15" s="195"/>
      <c r="BTM15" s="195"/>
      <c r="BTN15" s="195"/>
      <c r="BTO15" s="195"/>
      <c r="BTP15" s="195"/>
      <c r="BTQ15" s="195"/>
      <c r="BTR15" s="315"/>
      <c r="BTS15" s="195"/>
      <c r="BTT15" s="195"/>
      <c r="BTU15" s="195"/>
      <c r="BTV15" s="195"/>
      <c r="BTW15" s="195"/>
      <c r="BTX15" s="195"/>
      <c r="BTY15" s="195"/>
      <c r="BTZ15" s="195"/>
      <c r="BUA15" s="195"/>
      <c r="BUB15" s="195"/>
      <c r="BUC15" s="195"/>
      <c r="BUD15" s="195"/>
      <c r="BUE15" s="195"/>
      <c r="BUF15" s="315"/>
      <c r="BUG15" s="195"/>
      <c r="BUH15" s="195"/>
      <c r="BUI15" s="195"/>
      <c r="BUJ15" s="195"/>
      <c r="BUK15" s="195"/>
      <c r="BUL15" s="195"/>
      <c r="BUM15" s="195"/>
      <c r="BUN15" s="195"/>
      <c r="BUO15" s="195"/>
      <c r="BUP15" s="195"/>
      <c r="BUQ15" s="195"/>
      <c r="BUR15" s="195"/>
      <c r="BUS15" s="195"/>
      <c r="BUT15" s="315"/>
      <c r="BUU15" s="195"/>
      <c r="BUV15" s="195"/>
      <c r="BUW15" s="195"/>
      <c r="BUX15" s="195"/>
      <c r="BUY15" s="195"/>
      <c r="BUZ15" s="195"/>
      <c r="BVA15" s="195"/>
      <c r="BVB15" s="195"/>
      <c r="BVC15" s="195"/>
      <c r="BVD15" s="195"/>
      <c r="BVE15" s="195"/>
      <c r="BVF15" s="195"/>
      <c r="BVG15" s="195"/>
      <c r="BVH15" s="315"/>
      <c r="BVI15" s="195"/>
      <c r="BVJ15" s="195"/>
      <c r="BVK15" s="195"/>
      <c r="BVL15" s="195"/>
      <c r="BVM15" s="195"/>
      <c r="BVN15" s="195"/>
      <c r="BVO15" s="195"/>
      <c r="BVP15" s="195"/>
      <c r="BVQ15" s="195"/>
      <c r="BVR15" s="195"/>
      <c r="BVS15" s="195"/>
      <c r="BVT15" s="195"/>
      <c r="BVU15" s="195"/>
      <c r="BVV15" s="315"/>
      <c r="BVW15" s="195"/>
      <c r="BVX15" s="195"/>
      <c r="BVY15" s="195"/>
      <c r="BVZ15" s="195"/>
      <c r="BWA15" s="195"/>
      <c r="BWB15" s="195"/>
      <c r="BWC15" s="195"/>
      <c r="BWD15" s="195"/>
      <c r="BWE15" s="195"/>
      <c r="BWF15" s="195"/>
      <c r="BWG15" s="195"/>
      <c r="BWH15" s="195"/>
      <c r="BWI15" s="195"/>
      <c r="BWJ15" s="315"/>
      <c r="BWK15" s="195"/>
      <c r="BWL15" s="195"/>
      <c r="BWM15" s="195"/>
      <c r="BWN15" s="195"/>
      <c r="BWO15" s="195"/>
      <c r="BWP15" s="195"/>
      <c r="BWQ15" s="195"/>
      <c r="BWR15" s="195"/>
      <c r="BWS15" s="195"/>
      <c r="BWT15" s="195"/>
      <c r="BWU15" s="195"/>
      <c r="BWV15" s="195"/>
      <c r="BWW15" s="195"/>
      <c r="BWX15" s="315"/>
      <c r="BWY15" s="195"/>
      <c r="BWZ15" s="195"/>
      <c r="BXA15" s="195"/>
      <c r="BXB15" s="195"/>
      <c r="BXC15" s="195"/>
      <c r="BXD15" s="195"/>
      <c r="BXE15" s="195"/>
      <c r="BXF15" s="195"/>
      <c r="BXG15" s="195"/>
      <c r="BXH15" s="195"/>
      <c r="BXI15" s="195"/>
      <c r="BXJ15" s="195"/>
      <c r="BXK15" s="195"/>
      <c r="BXL15" s="315"/>
      <c r="BXM15" s="195"/>
      <c r="BXN15" s="195"/>
      <c r="BXO15" s="195"/>
      <c r="BXP15" s="195"/>
      <c r="BXQ15" s="195"/>
      <c r="BXR15" s="195"/>
      <c r="BXS15" s="195"/>
      <c r="BXT15" s="195"/>
      <c r="BXU15" s="195"/>
      <c r="BXV15" s="195"/>
      <c r="BXW15" s="195"/>
      <c r="BXX15" s="195"/>
      <c r="BXY15" s="195"/>
      <c r="BXZ15" s="315"/>
      <c r="BYA15" s="195"/>
      <c r="BYB15" s="195"/>
      <c r="BYC15" s="195"/>
      <c r="BYD15" s="195"/>
      <c r="BYE15" s="195"/>
      <c r="BYF15" s="195"/>
      <c r="BYG15" s="195"/>
      <c r="BYH15" s="195"/>
      <c r="BYI15" s="195"/>
      <c r="BYJ15" s="195"/>
      <c r="BYK15" s="195"/>
      <c r="BYL15" s="195"/>
      <c r="BYM15" s="195"/>
      <c r="BYN15" s="315"/>
      <c r="BYO15" s="195"/>
      <c r="BYP15" s="195"/>
      <c r="BYQ15" s="195"/>
      <c r="BYR15" s="195"/>
      <c r="BYS15" s="195"/>
      <c r="BYT15" s="195"/>
      <c r="BYU15" s="195"/>
      <c r="BYV15" s="195"/>
      <c r="BYW15" s="195"/>
      <c r="BYX15" s="195"/>
      <c r="BYY15" s="195"/>
      <c r="BYZ15" s="195"/>
      <c r="BZA15" s="195"/>
      <c r="BZB15" s="315"/>
      <c r="BZC15" s="195"/>
      <c r="BZD15" s="195"/>
      <c r="BZE15" s="195"/>
      <c r="BZF15" s="195"/>
      <c r="BZG15" s="195"/>
      <c r="BZH15" s="195"/>
      <c r="BZI15" s="195"/>
      <c r="BZJ15" s="195"/>
      <c r="BZK15" s="195"/>
      <c r="BZL15" s="195"/>
      <c r="BZM15" s="195"/>
      <c r="BZN15" s="195"/>
      <c r="BZO15" s="195"/>
      <c r="BZP15" s="315"/>
      <c r="BZQ15" s="195"/>
      <c r="BZR15" s="195"/>
      <c r="BZS15" s="195"/>
      <c r="BZT15" s="195"/>
      <c r="BZU15" s="195"/>
      <c r="BZV15" s="195"/>
      <c r="BZW15" s="195"/>
      <c r="BZX15" s="195"/>
      <c r="BZY15" s="195"/>
      <c r="BZZ15" s="195"/>
      <c r="CAA15" s="195"/>
      <c r="CAB15" s="195"/>
      <c r="CAC15" s="195"/>
      <c r="CAD15" s="315"/>
      <c r="CAE15" s="195"/>
      <c r="CAF15" s="195"/>
      <c r="CAG15" s="195"/>
      <c r="CAH15" s="195"/>
      <c r="CAI15" s="195"/>
      <c r="CAJ15" s="195"/>
      <c r="CAK15" s="195"/>
      <c r="CAL15" s="195"/>
      <c r="CAM15" s="195"/>
      <c r="CAN15" s="195"/>
      <c r="CAO15" s="195"/>
      <c r="CAP15" s="195"/>
      <c r="CAQ15" s="195"/>
      <c r="CAR15" s="315"/>
      <c r="CAS15" s="195"/>
      <c r="CAT15" s="195"/>
      <c r="CAU15" s="195"/>
      <c r="CAV15" s="195"/>
      <c r="CAW15" s="195"/>
      <c r="CAX15" s="195"/>
      <c r="CAY15" s="195"/>
      <c r="CAZ15" s="195"/>
      <c r="CBA15" s="195"/>
      <c r="CBB15" s="195"/>
      <c r="CBC15" s="195"/>
      <c r="CBD15" s="195"/>
      <c r="CBE15" s="195"/>
      <c r="CBF15" s="315"/>
      <c r="CBG15" s="195"/>
      <c r="CBH15" s="195"/>
      <c r="CBI15" s="195"/>
      <c r="CBJ15" s="195"/>
      <c r="CBK15" s="195"/>
      <c r="CBL15" s="195"/>
      <c r="CBM15" s="195"/>
      <c r="CBN15" s="195"/>
      <c r="CBO15" s="195"/>
      <c r="CBP15" s="195"/>
      <c r="CBQ15" s="195"/>
      <c r="CBR15" s="195"/>
      <c r="CBS15" s="195"/>
      <c r="CBT15" s="315"/>
      <c r="CBU15" s="195"/>
      <c r="CBV15" s="195"/>
      <c r="CBW15" s="195"/>
      <c r="CBX15" s="195"/>
      <c r="CBY15" s="195"/>
      <c r="CBZ15" s="195"/>
      <c r="CCA15" s="195"/>
      <c r="CCB15" s="195"/>
      <c r="CCC15" s="195"/>
      <c r="CCD15" s="195"/>
      <c r="CCE15" s="195"/>
      <c r="CCF15" s="195"/>
      <c r="CCG15" s="195"/>
      <c r="CCH15" s="315"/>
      <c r="CCI15" s="195"/>
      <c r="CCJ15" s="195"/>
      <c r="CCK15" s="195"/>
      <c r="CCL15" s="195"/>
      <c r="CCM15" s="195"/>
      <c r="CCN15" s="195"/>
      <c r="CCO15" s="195"/>
      <c r="CCP15" s="195"/>
      <c r="CCQ15" s="195"/>
      <c r="CCR15" s="195"/>
      <c r="CCS15" s="195"/>
      <c r="CCT15" s="195"/>
      <c r="CCU15" s="195"/>
      <c r="CCV15" s="315"/>
      <c r="CCW15" s="195"/>
      <c r="CCX15" s="195"/>
      <c r="CCY15" s="195"/>
      <c r="CCZ15" s="195"/>
      <c r="CDA15" s="195"/>
      <c r="CDB15" s="195"/>
      <c r="CDC15" s="195"/>
      <c r="CDD15" s="195"/>
      <c r="CDE15" s="195"/>
      <c r="CDF15" s="195"/>
      <c r="CDG15" s="195"/>
      <c r="CDH15" s="195"/>
      <c r="CDI15" s="195"/>
      <c r="CDJ15" s="315"/>
      <c r="CDK15" s="195"/>
      <c r="CDL15" s="195"/>
      <c r="CDM15" s="195"/>
      <c r="CDN15" s="195"/>
      <c r="CDO15" s="195"/>
      <c r="CDP15" s="195"/>
      <c r="CDQ15" s="195"/>
      <c r="CDR15" s="195"/>
      <c r="CDS15" s="195"/>
      <c r="CDT15" s="195"/>
      <c r="CDU15" s="195"/>
      <c r="CDV15" s="195"/>
      <c r="CDW15" s="195"/>
      <c r="CDX15" s="315"/>
      <c r="CDY15" s="195"/>
      <c r="CDZ15" s="195"/>
      <c r="CEA15" s="195"/>
      <c r="CEB15" s="195"/>
      <c r="CEC15" s="195"/>
      <c r="CED15" s="195"/>
      <c r="CEE15" s="195"/>
      <c r="CEF15" s="195"/>
      <c r="CEG15" s="195"/>
      <c r="CEH15" s="195"/>
      <c r="CEI15" s="195"/>
      <c r="CEJ15" s="195"/>
      <c r="CEK15" s="195"/>
      <c r="CEL15" s="315"/>
      <c r="CEM15" s="195"/>
      <c r="CEN15" s="195"/>
      <c r="CEO15" s="195"/>
      <c r="CEP15" s="195"/>
      <c r="CEQ15" s="195"/>
      <c r="CER15" s="195"/>
      <c r="CES15" s="195"/>
      <c r="CET15" s="195"/>
      <c r="CEU15" s="195"/>
      <c r="CEV15" s="195"/>
      <c r="CEW15" s="195"/>
      <c r="CEX15" s="195"/>
      <c r="CEY15" s="195"/>
      <c r="CEZ15" s="315"/>
      <c r="CFA15" s="195"/>
      <c r="CFB15" s="195"/>
      <c r="CFC15" s="195"/>
      <c r="CFD15" s="195"/>
      <c r="CFE15" s="195"/>
      <c r="CFF15" s="195"/>
      <c r="CFG15" s="195"/>
      <c r="CFH15" s="195"/>
      <c r="CFI15" s="195"/>
      <c r="CFJ15" s="195"/>
      <c r="CFK15" s="195"/>
      <c r="CFL15" s="195"/>
      <c r="CFM15" s="195"/>
      <c r="CFN15" s="315"/>
      <c r="CFO15" s="195"/>
      <c r="CFP15" s="195"/>
      <c r="CFQ15" s="195"/>
      <c r="CFR15" s="195"/>
      <c r="CFS15" s="195"/>
      <c r="CFT15" s="195"/>
      <c r="CFU15" s="195"/>
      <c r="CFV15" s="195"/>
      <c r="CFW15" s="195"/>
      <c r="CFX15" s="195"/>
      <c r="CFY15" s="195"/>
      <c r="CFZ15" s="195"/>
      <c r="CGA15" s="195"/>
      <c r="CGB15" s="315"/>
      <c r="CGC15" s="195"/>
      <c r="CGD15" s="195"/>
      <c r="CGE15" s="195"/>
      <c r="CGF15" s="195"/>
      <c r="CGG15" s="195"/>
      <c r="CGH15" s="195"/>
      <c r="CGI15" s="195"/>
      <c r="CGJ15" s="195"/>
      <c r="CGK15" s="195"/>
      <c r="CGL15" s="195"/>
      <c r="CGM15" s="195"/>
      <c r="CGN15" s="195"/>
      <c r="CGO15" s="195"/>
      <c r="CGP15" s="315"/>
      <c r="CGQ15" s="195"/>
      <c r="CGR15" s="195"/>
      <c r="CGS15" s="195"/>
      <c r="CGT15" s="195"/>
      <c r="CGU15" s="195"/>
      <c r="CGV15" s="195"/>
      <c r="CGW15" s="195"/>
      <c r="CGX15" s="195"/>
      <c r="CGY15" s="195"/>
      <c r="CGZ15" s="195"/>
      <c r="CHA15" s="195"/>
      <c r="CHB15" s="195"/>
      <c r="CHC15" s="195"/>
      <c r="CHD15" s="315"/>
      <c r="CHE15" s="195"/>
      <c r="CHF15" s="195"/>
      <c r="CHG15" s="195"/>
      <c r="CHH15" s="195"/>
      <c r="CHI15" s="195"/>
      <c r="CHJ15" s="195"/>
      <c r="CHK15" s="195"/>
      <c r="CHL15" s="195"/>
      <c r="CHM15" s="195"/>
      <c r="CHN15" s="195"/>
      <c r="CHO15" s="195"/>
      <c r="CHP15" s="195"/>
      <c r="CHQ15" s="195"/>
      <c r="CHR15" s="315"/>
      <c r="CHS15" s="195"/>
      <c r="CHT15" s="195"/>
      <c r="CHU15" s="195"/>
      <c r="CHV15" s="195"/>
      <c r="CHW15" s="195"/>
      <c r="CHX15" s="195"/>
      <c r="CHY15" s="195"/>
      <c r="CHZ15" s="195"/>
      <c r="CIA15" s="195"/>
      <c r="CIB15" s="195"/>
      <c r="CIC15" s="195"/>
      <c r="CID15" s="195"/>
      <c r="CIE15" s="195"/>
      <c r="CIF15" s="315"/>
      <c r="CIG15" s="195"/>
      <c r="CIH15" s="195"/>
      <c r="CII15" s="195"/>
      <c r="CIJ15" s="195"/>
      <c r="CIK15" s="195"/>
      <c r="CIL15" s="195"/>
      <c r="CIM15" s="195"/>
      <c r="CIN15" s="195"/>
      <c r="CIO15" s="195"/>
      <c r="CIP15" s="195"/>
      <c r="CIQ15" s="195"/>
      <c r="CIR15" s="195"/>
      <c r="CIS15" s="195"/>
      <c r="CIT15" s="315"/>
      <c r="CIU15" s="195"/>
      <c r="CIV15" s="195"/>
      <c r="CIW15" s="195"/>
      <c r="CIX15" s="195"/>
      <c r="CIY15" s="195"/>
      <c r="CIZ15" s="195"/>
      <c r="CJA15" s="195"/>
      <c r="CJB15" s="195"/>
      <c r="CJC15" s="195"/>
      <c r="CJD15" s="195"/>
      <c r="CJE15" s="195"/>
      <c r="CJF15" s="195"/>
      <c r="CJG15" s="195"/>
      <c r="CJH15" s="315"/>
      <c r="CJI15" s="195"/>
      <c r="CJJ15" s="195"/>
      <c r="CJK15" s="195"/>
      <c r="CJL15" s="195"/>
      <c r="CJM15" s="195"/>
      <c r="CJN15" s="195"/>
      <c r="CJO15" s="195"/>
      <c r="CJP15" s="195"/>
      <c r="CJQ15" s="195"/>
      <c r="CJR15" s="195"/>
      <c r="CJS15" s="195"/>
      <c r="CJT15" s="195"/>
      <c r="CJU15" s="195"/>
      <c r="CJV15" s="315"/>
      <c r="CJW15" s="195"/>
      <c r="CJX15" s="195"/>
      <c r="CJY15" s="195"/>
      <c r="CJZ15" s="195"/>
      <c r="CKA15" s="195"/>
      <c r="CKB15" s="195"/>
      <c r="CKC15" s="195"/>
      <c r="CKD15" s="195"/>
      <c r="CKE15" s="195"/>
      <c r="CKF15" s="195"/>
      <c r="CKG15" s="195"/>
      <c r="CKH15" s="195"/>
      <c r="CKI15" s="195"/>
      <c r="CKJ15" s="315"/>
      <c r="CKK15" s="195"/>
      <c r="CKL15" s="195"/>
      <c r="CKM15" s="195"/>
      <c r="CKN15" s="195"/>
      <c r="CKO15" s="195"/>
      <c r="CKP15" s="195"/>
      <c r="CKQ15" s="195"/>
      <c r="CKR15" s="195"/>
      <c r="CKS15" s="195"/>
      <c r="CKT15" s="195"/>
      <c r="CKU15" s="195"/>
      <c r="CKV15" s="195"/>
      <c r="CKW15" s="195"/>
      <c r="CKX15" s="315"/>
      <c r="CKY15" s="195"/>
      <c r="CKZ15" s="195"/>
      <c r="CLA15" s="195"/>
      <c r="CLB15" s="195"/>
      <c r="CLC15" s="195"/>
      <c r="CLD15" s="195"/>
      <c r="CLE15" s="195"/>
      <c r="CLF15" s="195"/>
      <c r="CLG15" s="195"/>
      <c r="CLH15" s="195"/>
      <c r="CLI15" s="195"/>
      <c r="CLJ15" s="195"/>
      <c r="CLK15" s="195"/>
      <c r="CLL15" s="315"/>
      <c r="CLM15" s="195"/>
      <c r="CLN15" s="195"/>
      <c r="CLO15" s="195"/>
      <c r="CLP15" s="195"/>
      <c r="CLQ15" s="195"/>
      <c r="CLR15" s="195"/>
      <c r="CLS15" s="195"/>
      <c r="CLT15" s="195"/>
      <c r="CLU15" s="195"/>
      <c r="CLV15" s="195"/>
      <c r="CLW15" s="195"/>
      <c r="CLX15" s="195"/>
      <c r="CLY15" s="195"/>
      <c r="CLZ15" s="315"/>
      <c r="CMA15" s="195"/>
      <c r="CMB15" s="195"/>
      <c r="CMC15" s="195"/>
      <c r="CMD15" s="195"/>
      <c r="CME15" s="195"/>
      <c r="CMF15" s="195"/>
      <c r="CMG15" s="195"/>
      <c r="CMH15" s="195"/>
      <c r="CMI15" s="195"/>
      <c r="CMJ15" s="195"/>
      <c r="CMK15" s="195"/>
      <c r="CML15" s="195"/>
      <c r="CMM15" s="195"/>
      <c r="CMN15" s="315"/>
      <c r="CMO15" s="195"/>
      <c r="CMP15" s="195"/>
      <c r="CMQ15" s="195"/>
      <c r="CMR15" s="195"/>
      <c r="CMS15" s="195"/>
      <c r="CMT15" s="195"/>
      <c r="CMU15" s="195"/>
      <c r="CMV15" s="195"/>
      <c r="CMW15" s="195"/>
      <c r="CMX15" s="195"/>
      <c r="CMY15" s="195"/>
      <c r="CMZ15" s="195"/>
      <c r="CNA15" s="195"/>
      <c r="CNB15" s="315"/>
      <c r="CNC15" s="195"/>
      <c r="CND15" s="195"/>
      <c r="CNE15" s="195"/>
      <c r="CNF15" s="195"/>
      <c r="CNG15" s="195"/>
      <c r="CNH15" s="195"/>
      <c r="CNI15" s="195"/>
      <c r="CNJ15" s="195"/>
      <c r="CNK15" s="195"/>
      <c r="CNL15" s="195"/>
      <c r="CNM15" s="195"/>
      <c r="CNN15" s="195"/>
      <c r="CNO15" s="195"/>
      <c r="CNP15" s="315"/>
      <c r="CNQ15" s="195"/>
      <c r="CNR15" s="195"/>
      <c r="CNS15" s="195"/>
      <c r="CNT15" s="195"/>
      <c r="CNU15" s="195"/>
      <c r="CNV15" s="195"/>
      <c r="CNW15" s="195"/>
      <c r="CNX15" s="195"/>
      <c r="CNY15" s="195"/>
      <c r="CNZ15" s="195"/>
      <c r="COA15" s="195"/>
      <c r="COB15" s="195"/>
      <c r="COC15" s="195"/>
      <c r="COD15" s="315"/>
      <c r="COE15" s="195"/>
      <c r="COF15" s="195"/>
      <c r="COG15" s="195"/>
      <c r="COH15" s="195"/>
      <c r="COI15" s="195"/>
      <c r="COJ15" s="195"/>
      <c r="COK15" s="195"/>
      <c r="COL15" s="195"/>
      <c r="COM15" s="195"/>
      <c r="CON15" s="195"/>
      <c r="COO15" s="195"/>
      <c r="COP15" s="195"/>
      <c r="COQ15" s="195"/>
      <c r="COR15" s="315"/>
      <c r="COS15" s="195"/>
      <c r="COT15" s="195"/>
      <c r="COU15" s="195"/>
      <c r="COV15" s="195"/>
      <c r="COW15" s="195"/>
      <c r="COX15" s="195"/>
      <c r="COY15" s="195"/>
      <c r="COZ15" s="195"/>
      <c r="CPA15" s="195"/>
      <c r="CPB15" s="195"/>
      <c r="CPC15" s="195"/>
      <c r="CPD15" s="195"/>
      <c r="CPE15" s="195"/>
      <c r="CPF15" s="315"/>
      <c r="CPG15" s="195"/>
      <c r="CPH15" s="195"/>
      <c r="CPI15" s="195"/>
      <c r="CPJ15" s="195"/>
      <c r="CPK15" s="195"/>
      <c r="CPL15" s="195"/>
      <c r="CPM15" s="195"/>
      <c r="CPN15" s="195"/>
      <c r="CPO15" s="195"/>
      <c r="CPP15" s="195"/>
      <c r="CPQ15" s="195"/>
      <c r="CPR15" s="195"/>
      <c r="CPS15" s="195"/>
      <c r="CPT15" s="315"/>
      <c r="CPU15" s="195"/>
      <c r="CPV15" s="195"/>
      <c r="CPW15" s="195"/>
      <c r="CPX15" s="195"/>
      <c r="CPY15" s="195"/>
      <c r="CPZ15" s="195"/>
      <c r="CQA15" s="195"/>
      <c r="CQB15" s="195"/>
      <c r="CQC15" s="195"/>
      <c r="CQD15" s="195"/>
      <c r="CQE15" s="195"/>
      <c r="CQF15" s="195"/>
      <c r="CQG15" s="195"/>
      <c r="CQH15" s="315"/>
      <c r="CQI15" s="195"/>
      <c r="CQJ15" s="195"/>
      <c r="CQK15" s="195"/>
      <c r="CQL15" s="195"/>
      <c r="CQM15" s="195"/>
      <c r="CQN15" s="195"/>
      <c r="CQO15" s="195"/>
      <c r="CQP15" s="195"/>
      <c r="CQQ15" s="195"/>
      <c r="CQR15" s="195"/>
      <c r="CQS15" s="195"/>
      <c r="CQT15" s="195"/>
      <c r="CQU15" s="195"/>
      <c r="CQV15" s="315"/>
      <c r="CQW15" s="195"/>
      <c r="CQX15" s="195"/>
      <c r="CQY15" s="195"/>
      <c r="CQZ15" s="195"/>
      <c r="CRA15" s="195"/>
      <c r="CRB15" s="195"/>
      <c r="CRC15" s="195"/>
      <c r="CRD15" s="195"/>
      <c r="CRE15" s="195"/>
      <c r="CRF15" s="195"/>
      <c r="CRG15" s="195"/>
      <c r="CRH15" s="195"/>
      <c r="CRI15" s="195"/>
      <c r="CRJ15" s="315"/>
      <c r="CRK15" s="195"/>
      <c r="CRL15" s="195"/>
      <c r="CRM15" s="195"/>
      <c r="CRN15" s="195"/>
      <c r="CRO15" s="195"/>
      <c r="CRP15" s="195"/>
      <c r="CRQ15" s="195"/>
      <c r="CRR15" s="195"/>
      <c r="CRS15" s="195"/>
      <c r="CRT15" s="195"/>
      <c r="CRU15" s="195"/>
      <c r="CRV15" s="195"/>
      <c r="CRW15" s="195"/>
      <c r="CRX15" s="315"/>
      <c r="CRY15" s="195"/>
      <c r="CRZ15" s="195"/>
      <c r="CSA15" s="195"/>
      <c r="CSB15" s="195"/>
      <c r="CSC15" s="195"/>
      <c r="CSD15" s="195"/>
      <c r="CSE15" s="195"/>
      <c r="CSF15" s="195"/>
      <c r="CSG15" s="195"/>
      <c r="CSH15" s="195"/>
      <c r="CSI15" s="195"/>
      <c r="CSJ15" s="195"/>
      <c r="CSK15" s="195"/>
      <c r="CSL15" s="315"/>
      <c r="CSM15" s="195"/>
      <c r="CSN15" s="195"/>
      <c r="CSO15" s="195"/>
      <c r="CSP15" s="195"/>
      <c r="CSQ15" s="195"/>
      <c r="CSR15" s="195"/>
      <c r="CSS15" s="195"/>
      <c r="CST15" s="195"/>
      <c r="CSU15" s="195"/>
      <c r="CSV15" s="195"/>
      <c r="CSW15" s="195"/>
      <c r="CSX15" s="195"/>
      <c r="CSY15" s="195"/>
      <c r="CSZ15" s="315"/>
      <c r="CTA15" s="195"/>
      <c r="CTB15" s="195"/>
      <c r="CTC15" s="195"/>
      <c r="CTD15" s="195"/>
      <c r="CTE15" s="195"/>
      <c r="CTF15" s="195"/>
      <c r="CTG15" s="195"/>
      <c r="CTH15" s="195"/>
      <c r="CTI15" s="195"/>
      <c r="CTJ15" s="195"/>
      <c r="CTK15" s="195"/>
      <c r="CTL15" s="195"/>
      <c r="CTM15" s="195"/>
      <c r="CTN15" s="315"/>
      <c r="CTO15" s="195"/>
      <c r="CTP15" s="195"/>
      <c r="CTQ15" s="195"/>
      <c r="CTR15" s="195"/>
      <c r="CTS15" s="195"/>
      <c r="CTT15" s="195"/>
      <c r="CTU15" s="195"/>
      <c r="CTV15" s="195"/>
      <c r="CTW15" s="195"/>
      <c r="CTX15" s="195"/>
      <c r="CTY15" s="195"/>
      <c r="CTZ15" s="195"/>
      <c r="CUA15" s="195"/>
      <c r="CUB15" s="315"/>
      <c r="CUC15" s="195"/>
      <c r="CUD15" s="195"/>
      <c r="CUE15" s="195"/>
      <c r="CUF15" s="195"/>
      <c r="CUG15" s="195"/>
      <c r="CUH15" s="195"/>
      <c r="CUI15" s="195"/>
      <c r="CUJ15" s="195"/>
      <c r="CUK15" s="195"/>
      <c r="CUL15" s="195"/>
      <c r="CUM15" s="195"/>
      <c r="CUN15" s="195"/>
      <c r="CUO15" s="195"/>
      <c r="CUP15" s="315"/>
      <c r="CUQ15" s="195"/>
      <c r="CUR15" s="195"/>
      <c r="CUS15" s="195"/>
      <c r="CUT15" s="195"/>
      <c r="CUU15" s="195"/>
      <c r="CUV15" s="195"/>
      <c r="CUW15" s="195"/>
      <c r="CUX15" s="195"/>
      <c r="CUY15" s="195"/>
      <c r="CUZ15" s="195"/>
      <c r="CVA15" s="195"/>
      <c r="CVB15" s="195"/>
      <c r="CVC15" s="195"/>
      <c r="CVD15" s="315"/>
      <c r="CVE15" s="195"/>
      <c r="CVF15" s="195"/>
      <c r="CVG15" s="195"/>
      <c r="CVH15" s="195"/>
      <c r="CVI15" s="195"/>
      <c r="CVJ15" s="195"/>
      <c r="CVK15" s="195"/>
      <c r="CVL15" s="195"/>
      <c r="CVM15" s="195"/>
      <c r="CVN15" s="195"/>
      <c r="CVO15" s="195"/>
      <c r="CVP15" s="195"/>
      <c r="CVQ15" s="195"/>
      <c r="CVR15" s="315"/>
      <c r="CVS15" s="195"/>
      <c r="CVT15" s="195"/>
      <c r="CVU15" s="195"/>
      <c r="CVV15" s="195"/>
      <c r="CVW15" s="195"/>
      <c r="CVX15" s="195"/>
      <c r="CVY15" s="195"/>
      <c r="CVZ15" s="195"/>
      <c r="CWA15" s="195"/>
      <c r="CWB15" s="195"/>
      <c r="CWC15" s="195"/>
      <c r="CWD15" s="195"/>
      <c r="CWE15" s="195"/>
      <c r="CWF15" s="315"/>
      <c r="CWG15" s="195"/>
      <c r="CWH15" s="195"/>
      <c r="CWI15" s="195"/>
      <c r="CWJ15" s="195"/>
      <c r="CWK15" s="195"/>
      <c r="CWL15" s="195"/>
      <c r="CWM15" s="195"/>
      <c r="CWN15" s="195"/>
      <c r="CWO15" s="195"/>
      <c r="CWP15" s="195"/>
      <c r="CWQ15" s="195"/>
      <c r="CWR15" s="195"/>
      <c r="CWS15" s="195"/>
      <c r="CWT15" s="315"/>
      <c r="CWU15" s="195"/>
      <c r="CWV15" s="195"/>
      <c r="CWW15" s="195"/>
      <c r="CWX15" s="195"/>
      <c r="CWY15" s="195"/>
      <c r="CWZ15" s="195"/>
      <c r="CXA15" s="195"/>
      <c r="CXB15" s="195"/>
      <c r="CXC15" s="195"/>
      <c r="CXD15" s="195"/>
      <c r="CXE15" s="195"/>
      <c r="CXF15" s="195"/>
      <c r="CXG15" s="195"/>
      <c r="CXH15" s="315"/>
      <c r="CXI15" s="195"/>
      <c r="CXJ15" s="195"/>
      <c r="CXK15" s="195"/>
      <c r="CXL15" s="195"/>
      <c r="CXM15" s="195"/>
      <c r="CXN15" s="195"/>
      <c r="CXO15" s="195"/>
      <c r="CXP15" s="195"/>
      <c r="CXQ15" s="195"/>
      <c r="CXR15" s="195"/>
      <c r="CXS15" s="195"/>
      <c r="CXT15" s="195"/>
      <c r="CXU15" s="195"/>
      <c r="CXV15" s="315"/>
      <c r="CXW15" s="195"/>
      <c r="CXX15" s="195"/>
      <c r="CXY15" s="195"/>
      <c r="CXZ15" s="195"/>
      <c r="CYA15" s="195"/>
      <c r="CYB15" s="195"/>
      <c r="CYC15" s="195"/>
      <c r="CYD15" s="195"/>
      <c r="CYE15" s="195"/>
      <c r="CYF15" s="195"/>
      <c r="CYG15" s="195"/>
      <c r="CYH15" s="195"/>
      <c r="CYI15" s="195"/>
      <c r="CYJ15" s="315"/>
      <c r="CYK15" s="195"/>
      <c r="CYL15" s="195"/>
      <c r="CYM15" s="195"/>
      <c r="CYN15" s="195"/>
      <c r="CYO15" s="195"/>
      <c r="CYP15" s="195"/>
      <c r="CYQ15" s="195"/>
      <c r="CYR15" s="195"/>
      <c r="CYS15" s="195"/>
      <c r="CYT15" s="195"/>
      <c r="CYU15" s="195"/>
      <c r="CYV15" s="195"/>
      <c r="CYW15" s="195"/>
      <c r="CYX15" s="315"/>
      <c r="CYY15" s="195"/>
      <c r="CYZ15" s="195"/>
      <c r="CZA15" s="195"/>
      <c r="CZB15" s="195"/>
      <c r="CZC15" s="195"/>
      <c r="CZD15" s="195"/>
      <c r="CZE15" s="195"/>
      <c r="CZF15" s="195"/>
      <c r="CZG15" s="195"/>
      <c r="CZH15" s="195"/>
      <c r="CZI15" s="195"/>
      <c r="CZJ15" s="195"/>
      <c r="CZK15" s="195"/>
      <c r="CZL15" s="315"/>
      <c r="CZM15" s="195"/>
      <c r="CZN15" s="195"/>
      <c r="CZO15" s="195"/>
      <c r="CZP15" s="195"/>
      <c r="CZQ15" s="195"/>
      <c r="CZR15" s="195"/>
      <c r="CZS15" s="195"/>
      <c r="CZT15" s="195"/>
      <c r="CZU15" s="195"/>
      <c r="CZV15" s="195"/>
      <c r="CZW15" s="195"/>
      <c r="CZX15" s="195"/>
      <c r="CZY15" s="195"/>
      <c r="CZZ15" s="315"/>
      <c r="DAA15" s="195"/>
      <c r="DAB15" s="195"/>
      <c r="DAC15" s="195"/>
      <c r="DAD15" s="195"/>
      <c r="DAE15" s="195"/>
      <c r="DAF15" s="195"/>
      <c r="DAG15" s="195"/>
      <c r="DAH15" s="195"/>
      <c r="DAI15" s="195"/>
      <c r="DAJ15" s="195"/>
      <c r="DAK15" s="195"/>
      <c r="DAL15" s="195"/>
      <c r="DAM15" s="195"/>
      <c r="DAN15" s="315"/>
      <c r="DAO15" s="195"/>
      <c r="DAP15" s="195"/>
      <c r="DAQ15" s="195"/>
      <c r="DAR15" s="195"/>
      <c r="DAS15" s="195"/>
      <c r="DAT15" s="195"/>
      <c r="DAU15" s="195"/>
      <c r="DAV15" s="195"/>
      <c r="DAW15" s="195"/>
      <c r="DAX15" s="195"/>
      <c r="DAY15" s="195"/>
      <c r="DAZ15" s="195"/>
      <c r="DBA15" s="195"/>
      <c r="DBB15" s="315"/>
      <c r="DBC15" s="195"/>
      <c r="DBD15" s="195"/>
      <c r="DBE15" s="195"/>
      <c r="DBF15" s="195"/>
      <c r="DBG15" s="195"/>
      <c r="DBH15" s="195"/>
      <c r="DBI15" s="195"/>
      <c r="DBJ15" s="195"/>
      <c r="DBK15" s="195"/>
      <c r="DBL15" s="195"/>
      <c r="DBM15" s="195"/>
      <c r="DBN15" s="195"/>
      <c r="DBO15" s="195"/>
      <c r="DBP15" s="315"/>
      <c r="DBQ15" s="195"/>
      <c r="DBR15" s="195"/>
      <c r="DBS15" s="195"/>
      <c r="DBT15" s="195"/>
      <c r="DBU15" s="195"/>
      <c r="DBV15" s="195"/>
      <c r="DBW15" s="195"/>
      <c r="DBX15" s="195"/>
      <c r="DBY15" s="195"/>
      <c r="DBZ15" s="195"/>
      <c r="DCA15" s="195"/>
      <c r="DCB15" s="195"/>
      <c r="DCC15" s="195"/>
      <c r="DCD15" s="315"/>
      <c r="DCE15" s="195"/>
      <c r="DCF15" s="195"/>
      <c r="DCG15" s="195"/>
      <c r="DCH15" s="195"/>
      <c r="DCI15" s="195"/>
      <c r="DCJ15" s="195"/>
      <c r="DCK15" s="195"/>
      <c r="DCL15" s="195"/>
      <c r="DCM15" s="195"/>
      <c r="DCN15" s="195"/>
      <c r="DCO15" s="195"/>
      <c r="DCP15" s="195"/>
      <c r="DCQ15" s="195"/>
      <c r="DCR15" s="315"/>
      <c r="DCS15" s="195"/>
      <c r="DCT15" s="195"/>
      <c r="DCU15" s="195"/>
      <c r="DCV15" s="195"/>
      <c r="DCW15" s="195"/>
      <c r="DCX15" s="195"/>
      <c r="DCY15" s="195"/>
      <c r="DCZ15" s="195"/>
      <c r="DDA15" s="195"/>
      <c r="DDB15" s="195"/>
      <c r="DDC15" s="195"/>
      <c r="DDD15" s="195"/>
      <c r="DDE15" s="195"/>
      <c r="DDF15" s="315"/>
      <c r="DDG15" s="195"/>
      <c r="DDH15" s="195"/>
      <c r="DDI15" s="195"/>
      <c r="DDJ15" s="195"/>
      <c r="DDK15" s="195"/>
      <c r="DDL15" s="195"/>
      <c r="DDM15" s="195"/>
      <c r="DDN15" s="195"/>
      <c r="DDO15" s="195"/>
      <c r="DDP15" s="195"/>
      <c r="DDQ15" s="195"/>
      <c r="DDR15" s="195"/>
      <c r="DDS15" s="195"/>
      <c r="DDT15" s="315"/>
      <c r="DDU15" s="195"/>
      <c r="DDV15" s="195"/>
      <c r="DDW15" s="195"/>
      <c r="DDX15" s="195"/>
      <c r="DDY15" s="195"/>
      <c r="DDZ15" s="195"/>
      <c r="DEA15" s="195"/>
      <c r="DEB15" s="195"/>
      <c r="DEC15" s="195"/>
      <c r="DED15" s="195"/>
      <c r="DEE15" s="195"/>
      <c r="DEF15" s="195"/>
      <c r="DEG15" s="195"/>
      <c r="DEH15" s="315"/>
      <c r="DEI15" s="195"/>
      <c r="DEJ15" s="195"/>
      <c r="DEK15" s="195"/>
      <c r="DEL15" s="195"/>
      <c r="DEM15" s="195"/>
      <c r="DEN15" s="195"/>
      <c r="DEO15" s="195"/>
      <c r="DEP15" s="195"/>
      <c r="DEQ15" s="195"/>
      <c r="DER15" s="195"/>
      <c r="DES15" s="195"/>
      <c r="DET15" s="195"/>
      <c r="DEU15" s="195"/>
      <c r="DEV15" s="315"/>
      <c r="DEW15" s="195"/>
      <c r="DEX15" s="195"/>
      <c r="DEY15" s="195"/>
      <c r="DEZ15" s="195"/>
      <c r="DFA15" s="195"/>
      <c r="DFB15" s="195"/>
      <c r="DFC15" s="195"/>
      <c r="DFD15" s="195"/>
      <c r="DFE15" s="195"/>
      <c r="DFF15" s="195"/>
      <c r="DFG15" s="195"/>
      <c r="DFH15" s="195"/>
      <c r="DFI15" s="195"/>
      <c r="DFJ15" s="315"/>
      <c r="DFK15" s="195"/>
      <c r="DFL15" s="195"/>
      <c r="DFM15" s="195"/>
      <c r="DFN15" s="195"/>
      <c r="DFO15" s="195"/>
      <c r="DFP15" s="195"/>
      <c r="DFQ15" s="195"/>
      <c r="DFR15" s="195"/>
      <c r="DFS15" s="195"/>
      <c r="DFT15" s="195"/>
      <c r="DFU15" s="195"/>
      <c r="DFV15" s="195"/>
      <c r="DFW15" s="195"/>
      <c r="DFX15" s="315"/>
      <c r="DFY15" s="195"/>
      <c r="DFZ15" s="195"/>
      <c r="DGA15" s="195"/>
      <c r="DGB15" s="195"/>
      <c r="DGC15" s="195"/>
      <c r="DGD15" s="195"/>
      <c r="DGE15" s="195"/>
      <c r="DGF15" s="195"/>
      <c r="DGG15" s="195"/>
      <c r="DGH15" s="195"/>
      <c r="DGI15" s="195"/>
      <c r="DGJ15" s="195"/>
      <c r="DGK15" s="195"/>
      <c r="DGL15" s="315"/>
      <c r="DGM15" s="195"/>
      <c r="DGN15" s="195"/>
      <c r="DGO15" s="195"/>
      <c r="DGP15" s="195"/>
      <c r="DGQ15" s="195"/>
      <c r="DGR15" s="195"/>
      <c r="DGS15" s="195"/>
      <c r="DGT15" s="195"/>
      <c r="DGU15" s="195"/>
      <c r="DGV15" s="195"/>
      <c r="DGW15" s="195"/>
      <c r="DGX15" s="195"/>
      <c r="DGY15" s="195"/>
      <c r="DGZ15" s="315"/>
      <c r="DHA15" s="195"/>
      <c r="DHB15" s="195"/>
      <c r="DHC15" s="195"/>
      <c r="DHD15" s="195"/>
      <c r="DHE15" s="195"/>
      <c r="DHF15" s="195"/>
      <c r="DHG15" s="195"/>
      <c r="DHH15" s="195"/>
      <c r="DHI15" s="195"/>
      <c r="DHJ15" s="195"/>
      <c r="DHK15" s="195"/>
      <c r="DHL15" s="195"/>
      <c r="DHM15" s="195"/>
      <c r="DHN15" s="315"/>
      <c r="DHO15" s="195"/>
      <c r="DHP15" s="195"/>
      <c r="DHQ15" s="195"/>
      <c r="DHR15" s="195"/>
      <c r="DHS15" s="195"/>
      <c r="DHT15" s="195"/>
      <c r="DHU15" s="195"/>
      <c r="DHV15" s="195"/>
      <c r="DHW15" s="195"/>
      <c r="DHX15" s="195"/>
      <c r="DHY15" s="195"/>
      <c r="DHZ15" s="195"/>
      <c r="DIA15" s="195"/>
      <c r="DIB15" s="315"/>
      <c r="DIC15" s="195"/>
      <c r="DID15" s="195"/>
      <c r="DIE15" s="195"/>
      <c r="DIF15" s="195"/>
      <c r="DIG15" s="195"/>
      <c r="DIH15" s="195"/>
      <c r="DII15" s="195"/>
      <c r="DIJ15" s="195"/>
      <c r="DIK15" s="195"/>
      <c r="DIL15" s="195"/>
      <c r="DIM15" s="195"/>
      <c r="DIN15" s="195"/>
      <c r="DIO15" s="195"/>
      <c r="DIP15" s="315"/>
      <c r="DIQ15" s="195"/>
      <c r="DIR15" s="195"/>
      <c r="DIS15" s="195"/>
      <c r="DIT15" s="195"/>
      <c r="DIU15" s="195"/>
      <c r="DIV15" s="195"/>
      <c r="DIW15" s="195"/>
      <c r="DIX15" s="195"/>
      <c r="DIY15" s="195"/>
      <c r="DIZ15" s="195"/>
      <c r="DJA15" s="195"/>
      <c r="DJB15" s="195"/>
      <c r="DJC15" s="195"/>
      <c r="DJD15" s="315"/>
      <c r="DJE15" s="195"/>
      <c r="DJF15" s="195"/>
      <c r="DJG15" s="195"/>
      <c r="DJH15" s="195"/>
      <c r="DJI15" s="195"/>
      <c r="DJJ15" s="195"/>
      <c r="DJK15" s="195"/>
      <c r="DJL15" s="195"/>
      <c r="DJM15" s="195"/>
      <c r="DJN15" s="195"/>
      <c r="DJO15" s="195"/>
      <c r="DJP15" s="195"/>
      <c r="DJQ15" s="195"/>
      <c r="DJR15" s="315"/>
      <c r="DJS15" s="195"/>
      <c r="DJT15" s="195"/>
      <c r="DJU15" s="195"/>
      <c r="DJV15" s="195"/>
      <c r="DJW15" s="195"/>
      <c r="DJX15" s="195"/>
      <c r="DJY15" s="195"/>
      <c r="DJZ15" s="195"/>
      <c r="DKA15" s="195"/>
      <c r="DKB15" s="195"/>
      <c r="DKC15" s="195"/>
      <c r="DKD15" s="195"/>
      <c r="DKE15" s="195"/>
      <c r="DKF15" s="315"/>
      <c r="DKG15" s="195"/>
      <c r="DKH15" s="195"/>
      <c r="DKI15" s="195"/>
      <c r="DKJ15" s="195"/>
      <c r="DKK15" s="195"/>
      <c r="DKL15" s="195"/>
      <c r="DKM15" s="195"/>
      <c r="DKN15" s="195"/>
      <c r="DKO15" s="195"/>
      <c r="DKP15" s="195"/>
      <c r="DKQ15" s="195"/>
      <c r="DKR15" s="195"/>
      <c r="DKS15" s="195"/>
      <c r="DKT15" s="315"/>
      <c r="DKU15" s="195"/>
      <c r="DKV15" s="195"/>
      <c r="DKW15" s="195"/>
      <c r="DKX15" s="195"/>
      <c r="DKY15" s="195"/>
      <c r="DKZ15" s="195"/>
      <c r="DLA15" s="195"/>
      <c r="DLB15" s="195"/>
      <c r="DLC15" s="195"/>
      <c r="DLD15" s="195"/>
      <c r="DLE15" s="195"/>
      <c r="DLF15" s="195"/>
      <c r="DLG15" s="195"/>
      <c r="DLH15" s="315"/>
      <c r="DLI15" s="195"/>
      <c r="DLJ15" s="195"/>
      <c r="DLK15" s="195"/>
      <c r="DLL15" s="195"/>
      <c r="DLM15" s="195"/>
      <c r="DLN15" s="195"/>
      <c r="DLO15" s="195"/>
      <c r="DLP15" s="195"/>
      <c r="DLQ15" s="195"/>
      <c r="DLR15" s="195"/>
      <c r="DLS15" s="195"/>
      <c r="DLT15" s="195"/>
      <c r="DLU15" s="195"/>
      <c r="DLV15" s="315"/>
      <c r="DLW15" s="195"/>
      <c r="DLX15" s="195"/>
      <c r="DLY15" s="195"/>
      <c r="DLZ15" s="195"/>
      <c r="DMA15" s="195"/>
      <c r="DMB15" s="195"/>
      <c r="DMC15" s="195"/>
      <c r="DMD15" s="195"/>
      <c r="DME15" s="195"/>
      <c r="DMF15" s="195"/>
      <c r="DMG15" s="195"/>
      <c r="DMH15" s="195"/>
      <c r="DMI15" s="195"/>
      <c r="DMJ15" s="315"/>
      <c r="DMK15" s="195"/>
      <c r="DML15" s="195"/>
      <c r="DMM15" s="195"/>
      <c r="DMN15" s="195"/>
      <c r="DMO15" s="195"/>
      <c r="DMP15" s="195"/>
      <c r="DMQ15" s="195"/>
      <c r="DMR15" s="195"/>
      <c r="DMS15" s="195"/>
      <c r="DMT15" s="195"/>
      <c r="DMU15" s="195"/>
      <c r="DMV15" s="195"/>
      <c r="DMW15" s="195"/>
      <c r="DMX15" s="315"/>
      <c r="DMY15" s="195"/>
      <c r="DMZ15" s="195"/>
      <c r="DNA15" s="195"/>
      <c r="DNB15" s="195"/>
      <c r="DNC15" s="195"/>
      <c r="DND15" s="195"/>
      <c r="DNE15" s="195"/>
      <c r="DNF15" s="195"/>
      <c r="DNG15" s="195"/>
      <c r="DNH15" s="195"/>
      <c r="DNI15" s="195"/>
      <c r="DNJ15" s="195"/>
      <c r="DNK15" s="195"/>
      <c r="DNL15" s="315"/>
      <c r="DNM15" s="195"/>
      <c r="DNN15" s="195"/>
      <c r="DNO15" s="195"/>
      <c r="DNP15" s="195"/>
      <c r="DNQ15" s="195"/>
      <c r="DNR15" s="195"/>
      <c r="DNS15" s="195"/>
      <c r="DNT15" s="195"/>
      <c r="DNU15" s="195"/>
      <c r="DNV15" s="195"/>
      <c r="DNW15" s="195"/>
      <c r="DNX15" s="195"/>
      <c r="DNY15" s="195"/>
      <c r="DNZ15" s="315"/>
      <c r="DOA15" s="195"/>
      <c r="DOB15" s="195"/>
      <c r="DOC15" s="195"/>
      <c r="DOD15" s="195"/>
      <c r="DOE15" s="195"/>
      <c r="DOF15" s="195"/>
      <c r="DOG15" s="195"/>
      <c r="DOH15" s="195"/>
      <c r="DOI15" s="195"/>
      <c r="DOJ15" s="195"/>
      <c r="DOK15" s="195"/>
      <c r="DOL15" s="195"/>
      <c r="DOM15" s="195"/>
      <c r="DON15" s="315"/>
      <c r="DOO15" s="195"/>
      <c r="DOP15" s="195"/>
      <c r="DOQ15" s="195"/>
      <c r="DOR15" s="195"/>
      <c r="DOS15" s="195"/>
      <c r="DOT15" s="195"/>
      <c r="DOU15" s="195"/>
      <c r="DOV15" s="195"/>
      <c r="DOW15" s="195"/>
      <c r="DOX15" s="195"/>
      <c r="DOY15" s="195"/>
      <c r="DOZ15" s="195"/>
      <c r="DPA15" s="195"/>
      <c r="DPB15" s="315"/>
      <c r="DPC15" s="195"/>
      <c r="DPD15" s="195"/>
      <c r="DPE15" s="195"/>
      <c r="DPF15" s="195"/>
      <c r="DPG15" s="195"/>
      <c r="DPH15" s="195"/>
      <c r="DPI15" s="195"/>
      <c r="DPJ15" s="195"/>
      <c r="DPK15" s="195"/>
      <c r="DPL15" s="195"/>
      <c r="DPM15" s="195"/>
      <c r="DPN15" s="195"/>
      <c r="DPO15" s="195"/>
      <c r="DPP15" s="315"/>
      <c r="DPQ15" s="195"/>
      <c r="DPR15" s="195"/>
      <c r="DPS15" s="195"/>
      <c r="DPT15" s="195"/>
      <c r="DPU15" s="195"/>
      <c r="DPV15" s="195"/>
      <c r="DPW15" s="195"/>
      <c r="DPX15" s="195"/>
      <c r="DPY15" s="195"/>
      <c r="DPZ15" s="195"/>
      <c r="DQA15" s="195"/>
      <c r="DQB15" s="195"/>
      <c r="DQC15" s="195"/>
      <c r="DQD15" s="315"/>
      <c r="DQE15" s="195"/>
      <c r="DQF15" s="195"/>
      <c r="DQG15" s="195"/>
      <c r="DQH15" s="195"/>
      <c r="DQI15" s="195"/>
      <c r="DQJ15" s="195"/>
      <c r="DQK15" s="195"/>
      <c r="DQL15" s="195"/>
      <c r="DQM15" s="195"/>
      <c r="DQN15" s="195"/>
      <c r="DQO15" s="195"/>
      <c r="DQP15" s="195"/>
      <c r="DQQ15" s="195"/>
      <c r="DQR15" s="315"/>
      <c r="DQS15" s="195"/>
      <c r="DQT15" s="195"/>
      <c r="DQU15" s="195"/>
      <c r="DQV15" s="195"/>
      <c r="DQW15" s="195"/>
      <c r="DQX15" s="195"/>
      <c r="DQY15" s="195"/>
      <c r="DQZ15" s="195"/>
      <c r="DRA15" s="195"/>
      <c r="DRB15" s="195"/>
      <c r="DRC15" s="195"/>
      <c r="DRD15" s="195"/>
      <c r="DRE15" s="195"/>
      <c r="DRF15" s="315"/>
      <c r="DRG15" s="195"/>
      <c r="DRH15" s="195"/>
      <c r="DRI15" s="195"/>
      <c r="DRJ15" s="195"/>
      <c r="DRK15" s="195"/>
      <c r="DRL15" s="195"/>
      <c r="DRM15" s="195"/>
      <c r="DRN15" s="195"/>
      <c r="DRO15" s="195"/>
      <c r="DRP15" s="195"/>
      <c r="DRQ15" s="195"/>
      <c r="DRR15" s="195"/>
      <c r="DRS15" s="195"/>
      <c r="DRT15" s="315"/>
      <c r="DRU15" s="195"/>
      <c r="DRV15" s="195"/>
      <c r="DRW15" s="195"/>
      <c r="DRX15" s="195"/>
      <c r="DRY15" s="195"/>
      <c r="DRZ15" s="195"/>
      <c r="DSA15" s="195"/>
      <c r="DSB15" s="195"/>
      <c r="DSC15" s="195"/>
      <c r="DSD15" s="195"/>
      <c r="DSE15" s="195"/>
      <c r="DSF15" s="195"/>
      <c r="DSG15" s="195"/>
      <c r="DSH15" s="315"/>
      <c r="DSI15" s="195"/>
      <c r="DSJ15" s="195"/>
      <c r="DSK15" s="195"/>
      <c r="DSL15" s="195"/>
      <c r="DSM15" s="195"/>
      <c r="DSN15" s="195"/>
      <c r="DSO15" s="195"/>
      <c r="DSP15" s="195"/>
      <c r="DSQ15" s="195"/>
      <c r="DSR15" s="195"/>
      <c r="DSS15" s="195"/>
      <c r="DST15" s="195"/>
      <c r="DSU15" s="195"/>
      <c r="DSV15" s="315"/>
      <c r="DSW15" s="195"/>
      <c r="DSX15" s="195"/>
      <c r="DSY15" s="195"/>
      <c r="DSZ15" s="195"/>
      <c r="DTA15" s="195"/>
      <c r="DTB15" s="195"/>
      <c r="DTC15" s="195"/>
      <c r="DTD15" s="195"/>
      <c r="DTE15" s="195"/>
      <c r="DTF15" s="195"/>
      <c r="DTG15" s="195"/>
      <c r="DTH15" s="195"/>
      <c r="DTI15" s="195"/>
      <c r="DTJ15" s="315"/>
      <c r="DTK15" s="195"/>
      <c r="DTL15" s="195"/>
      <c r="DTM15" s="195"/>
      <c r="DTN15" s="195"/>
      <c r="DTO15" s="195"/>
      <c r="DTP15" s="195"/>
      <c r="DTQ15" s="195"/>
      <c r="DTR15" s="195"/>
      <c r="DTS15" s="195"/>
      <c r="DTT15" s="195"/>
      <c r="DTU15" s="195"/>
      <c r="DTV15" s="195"/>
      <c r="DTW15" s="195"/>
      <c r="DTX15" s="315"/>
      <c r="DTY15" s="195"/>
      <c r="DTZ15" s="195"/>
      <c r="DUA15" s="195"/>
      <c r="DUB15" s="195"/>
      <c r="DUC15" s="195"/>
      <c r="DUD15" s="195"/>
      <c r="DUE15" s="195"/>
      <c r="DUF15" s="195"/>
      <c r="DUG15" s="195"/>
      <c r="DUH15" s="195"/>
      <c r="DUI15" s="195"/>
      <c r="DUJ15" s="195"/>
      <c r="DUK15" s="195"/>
      <c r="DUL15" s="315"/>
      <c r="DUM15" s="195"/>
      <c r="DUN15" s="195"/>
      <c r="DUO15" s="195"/>
      <c r="DUP15" s="195"/>
      <c r="DUQ15" s="195"/>
      <c r="DUR15" s="195"/>
      <c r="DUS15" s="195"/>
      <c r="DUT15" s="195"/>
      <c r="DUU15" s="195"/>
      <c r="DUV15" s="195"/>
      <c r="DUW15" s="195"/>
      <c r="DUX15" s="195"/>
      <c r="DUY15" s="195"/>
      <c r="DUZ15" s="315"/>
      <c r="DVA15" s="195"/>
      <c r="DVB15" s="195"/>
      <c r="DVC15" s="195"/>
      <c r="DVD15" s="195"/>
      <c r="DVE15" s="195"/>
      <c r="DVF15" s="195"/>
      <c r="DVG15" s="195"/>
      <c r="DVH15" s="195"/>
      <c r="DVI15" s="195"/>
      <c r="DVJ15" s="195"/>
      <c r="DVK15" s="195"/>
      <c r="DVL15" s="195"/>
      <c r="DVM15" s="195"/>
      <c r="DVN15" s="315"/>
      <c r="DVO15" s="195"/>
      <c r="DVP15" s="195"/>
      <c r="DVQ15" s="195"/>
      <c r="DVR15" s="195"/>
      <c r="DVS15" s="195"/>
      <c r="DVT15" s="195"/>
      <c r="DVU15" s="195"/>
      <c r="DVV15" s="195"/>
      <c r="DVW15" s="195"/>
      <c r="DVX15" s="195"/>
      <c r="DVY15" s="195"/>
      <c r="DVZ15" s="195"/>
      <c r="DWA15" s="195"/>
      <c r="DWB15" s="315"/>
      <c r="DWC15" s="195"/>
      <c r="DWD15" s="195"/>
      <c r="DWE15" s="195"/>
      <c r="DWF15" s="195"/>
      <c r="DWG15" s="195"/>
      <c r="DWH15" s="195"/>
      <c r="DWI15" s="195"/>
      <c r="DWJ15" s="195"/>
      <c r="DWK15" s="195"/>
      <c r="DWL15" s="195"/>
      <c r="DWM15" s="195"/>
      <c r="DWN15" s="195"/>
      <c r="DWO15" s="195"/>
      <c r="DWP15" s="315"/>
      <c r="DWQ15" s="195"/>
      <c r="DWR15" s="195"/>
      <c r="DWS15" s="195"/>
      <c r="DWT15" s="195"/>
      <c r="DWU15" s="195"/>
      <c r="DWV15" s="195"/>
      <c r="DWW15" s="195"/>
      <c r="DWX15" s="195"/>
      <c r="DWY15" s="195"/>
      <c r="DWZ15" s="195"/>
      <c r="DXA15" s="195"/>
      <c r="DXB15" s="195"/>
      <c r="DXC15" s="195"/>
      <c r="DXD15" s="315"/>
      <c r="DXE15" s="195"/>
      <c r="DXF15" s="195"/>
      <c r="DXG15" s="195"/>
      <c r="DXH15" s="195"/>
      <c r="DXI15" s="195"/>
      <c r="DXJ15" s="195"/>
      <c r="DXK15" s="195"/>
      <c r="DXL15" s="195"/>
      <c r="DXM15" s="195"/>
      <c r="DXN15" s="195"/>
      <c r="DXO15" s="195"/>
      <c r="DXP15" s="195"/>
      <c r="DXQ15" s="195"/>
      <c r="DXR15" s="315"/>
      <c r="DXS15" s="195"/>
      <c r="DXT15" s="195"/>
      <c r="DXU15" s="195"/>
      <c r="DXV15" s="195"/>
      <c r="DXW15" s="195"/>
      <c r="DXX15" s="195"/>
      <c r="DXY15" s="195"/>
      <c r="DXZ15" s="195"/>
      <c r="DYA15" s="195"/>
      <c r="DYB15" s="195"/>
      <c r="DYC15" s="195"/>
      <c r="DYD15" s="195"/>
      <c r="DYE15" s="195"/>
      <c r="DYF15" s="315"/>
      <c r="DYG15" s="195"/>
      <c r="DYH15" s="195"/>
      <c r="DYI15" s="195"/>
      <c r="DYJ15" s="195"/>
      <c r="DYK15" s="195"/>
      <c r="DYL15" s="195"/>
      <c r="DYM15" s="195"/>
      <c r="DYN15" s="195"/>
      <c r="DYO15" s="195"/>
      <c r="DYP15" s="195"/>
      <c r="DYQ15" s="195"/>
      <c r="DYR15" s="195"/>
      <c r="DYS15" s="195"/>
      <c r="DYT15" s="315"/>
      <c r="DYU15" s="195"/>
      <c r="DYV15" s="195"/>
      <c r="DYW15" s="195"/>
      <c r="DYX15" s="195"/>
      <c r="DYY15" s="195"/>
      <c r="DYZ15" s="195"/>
      <c r="DZA15" s="195"/>
      <c r="DZB15" s="195"/>
      <c r="DZC15" s="195"/>
      <c r="DZD15" s="195"/>
      <c r="DZE15" s="195"/>
      <c r="DZF15" s="195"/>
      <c r="DZG15" s="195"/>
      <c r="DZH15" s="315"/>
      <c r="DZI15" s="195"/>
      <c r="DZJ15" s="195"/>
      <c r="DZK15" s="195"/>
      <c r="DZL15" s="195"/>
      <c r="DZM15" s="195"/>
      <c r="DZN15" s="195"/>
      <c r="DZO15" s="195"/>
      <c r="DZP15" s="195"/>
      <c r="DZQ15" s="195"/>
      <c r="DZR15" s="195"/>
      <c r="DZS15" s="195"/>
      <c r="DZT15" s="195"/>
      <c r="DZU15" s="195"/>
      <c r="DZV15" s="315"/>
      <c r="DZW15" s="195"/>
      <c r="DZX15" s="195"/>
      <c r="DZY15" s="195"/>
      <c r="DZZ15" s="195"/>
      <c r="EAA15" s="195"/>
      <c r="EAB15" s="195"/>
      <c r="EAC15" s="195"/>
      <c r="EAD15" s="195"/>
      <c r="EAE15" s="195"/>
      <c r="EAF15" s="195"/>
      <c r="EAG15" s="195"/>
      <c r="EAH15" s="195"/>
      <c r="EAI15" s="195"/>
      <c r="EAJ15" s="315"/>
      <c r="EAK15" s="195"/>
      <c r="EAL15" s="195"/>
      <c r="EAM15" s="195"/>
      <c r="EAN15" s="195"/>
      <c r="EAO15" s="195"/>
      <c r="EAP15" s="195"/>
      <c r="EAQ15" s="195"/>
      <c r="EAR15" s="195"/>
      <c r="EAS15" s="195"/>
      <c r="EAT15" s="195"/>
      <c r="EAU15" s="195"/>
      <c r="EAV15" s="195"/>
      <c r="EAW15" s="195"/>
      <c r="EAX15" s="315"/>
      <c r="EAY15" s="195"/>
      <c r="EAZ15" s="195"/>
      <c r="EBA15" s="195"/>
      <c r="EBB15" s="195"/>
      <c r="EBC15" s="195"/>
      <c r="EBD15" s="195"/>
      <c r="EBE15" s="195"/>
      <c r="EBF15" s="195"/>
      <c r="EBG15" s="195"/>
      <c r="EBH15" s="195"/>
      <c r="EBI15" s="195"/>
      <c r="EBJ15" s="195"/>
      <c r="EBK15" s="195"/>
      <c r="EBL15" s="315"/>
      <c r="EBM15" s="195"/>
      <c r="EBN15" s="195"/>
      <c r="EBO15" s="195"/>
      <c r="EBP15" s="195"/>
      <c r="EBQ15" s="195"/>
      <c r="EBR15" s="195"/>
      <c r="EBS15" s="195"/>
      <c r="EBT15" s="195"/>
      <c r="EBU15" s="195"/>
      <c r="EBV15" s="195"/>
      <c r="EBW15" s="195"/>
      <c r="EBX15" s="195"/>
      <c r="EBY15" s="195"/>
      <c r="EBZ15" s="315"/>
      <c r="ECA15" s="195"/>
      <c r="ECB15" s="195"/>
      <c r="ECC15" s="195"/>
      <c r="ECD15" s="195"/>
      <c r="ECE15" s="195"/>
      <c r="ECF15" s="195"/>
      <c r="ECG15" s="195"/>
      <c r="ECH15" s="195"/>
      <c r="ECI15" s="195"/>
      <c r="ECJ15" s="195"/>
      <c r="ECK15" s="195"/>
      <c r="ECL15" s="195"/>
      <c r="ECM15" s="195"/>
      <c r="ECN15" s="315"/>
      <c r="ECO15" s="195"/>
      <c r="ECP15" s="195"/>
      <c r="ECQ15" s="195"/>
      <c r="ECR15" s="195"/>
      <c r="ECS15" s="195"/>
      <c r="ECT15" s="195"/>
      <c r="ECU15" s="195"/>
      <c r="ECV15" s="195"/>
      <c r="ECW15" s="195"/>
      <c r="ECX15" s="195"/>
      <c r="ECY15" s="195"/>
      <c r="ECZ15" s="195"/>
      <c r="EDA15" s="195"/>
      <c r="EDB15" s="315"/>
      <c r="EDC15" s="195"/>
      <c r="EDD15" s="195"/>
      <c r="EDE15" s="195"/>
      <c r="EDF15" s="195"/>
      <c r="EDG15" s="195"/>
      <c r="EDH15" s="195"/>
      <c r="EDI15" s="195"/>
      <c r="EDJ15" s="195"/>
      <c r="EDK15" s="195"/>
      <c r="EDL15" s="195"/>
      <c r="EDM15" s="195"/>
      <c r="EDN15" s="195"/>
      <c r="EDO15" s="195"/>
      <c r="EDP15" s="315"/>
      <c r="EDQ15" s="195"/>
      <c r="EDR15" s="195"/>
      <c r="EDS15" s="195"/>
      <c r="EDT15" s="195"/>
      <c r="EDU15" s="195"/>
      <c r="EDV15" s="195"/>
      <c r="EDW15" s="195"/>
      <c r="EDX15" s="195"/>
      <c r="EDY15" s="195"/>
      <c r="EDZ15" s="195"/>
      <c r="EEA15" s="195"/>
      <c r="EEB15" s="195"/>
      <c r="EEC15" s="195"/>
      <c r="EED15" s="315"/>
      <c r="EEE15" s="195"/>
      <c r="EEF15" s="195"/>
      <c r="EEG15" s="195"/>
      <c r="EEH15" s="195"/>
      <c r="EEI15" s="195"/>
      <c r="EEJ15" s="195"/>
      <c r="EEK15" s="195"/>
      <c r="EEL15" s="195"/>
      <c r="EEM15" s="195"/>
      <c r="EEN15" s="195"/>
      <c r="EEO15" s="195"/>
      <c r="EEP15" s="195"/>
      <c r="EEQ15" s="195"/>
      <c r="EER15" s="315"/>
      <c r="EES15" s="195"/>
      <c r="EET15" s="195"/>
      <c r="EEU15" s="195"/>
      <c r="EEV15" s="195"/>
      <c r="EEW15" s="195"/>
      <c r="EEX15" s="195"/>
      <c r="EEY15" s="195"/>
      <c r="EEZ15" s="195"/>
      <c r="EFA15" s="195"/>
      <c r="EFB15" s="195"/>
      <c r="EFC15" s="195"/>
      <c r="EFD15" s="195"/>
      <c r="EFE15" s="195"/>
      <c r="EFF15" s="315"/>
      <c r="EFG15" s="195"/>
      <c r="EFH15" s="195"/>
      <c r="EFI15" s="195"/>
      <c r="EFJ15" s="195"/>
      <c r="EFK15" s="195"/>
      <c r="EFL15" s="195"/>
      <c r="EFM15" s="195"/>
      <c r="EFN15" s="195"/>
      <c r="EFO15" s="195"/>
      <c r="EFP15" s="195"/>
      <c r="EFQ15" s="195"/>
      <c r="EFR15" s="195"/>
      <c r="EFS15" s="195"/>
      <c r="EFT15" s="315"/>
      <c r="EFU15" s="195"/>
      <c r="EFV15" s="195"/>
      <c r="EFW15" s="195"/>
      <c r="EFX15" s="195"/>
      <c r="EFY15" s="195"/>
      <c r="EFZ15" s="195"/>
      <c r="EGA15" s="195"/>
      <c r="EGB15" s="195"/>
      <c r="EGC15" s="195"/>
      <c r="EGD15" s="195"/>
      <c r="EGE15" s="195"/>
      <c r="EGF15" s="195"/>
      <c r="EGG15" s="195"/>
      <c r="EGH15" s="315"/>
      <c r="EGI15" s="195"/>
      <c r="EGJ15" s="195"/>
      <c r="EGK15" s="195"/>
      <c r="EGL15" s="195"/>
      <c r="EGM15" s="195"/>
      <c r="EGN15" s="195"/>
      <c r="EGO15" s="195"/>
      <c r="EGP15" s="195"/>
      <c r="EGQ15" s="195"/>
      <c r="EGR15" s="195"/>
      <c r="EGS15" s="195"/>
      <c r="EGT15" s="195"/>
      <c r="EGU15" s="195"/>
      <c r="EGV15" s="315"/>
      <c r="EGW15" s="195"/>
      <c r="EGX15" s="195"/>
      <c r="EGY15" s="195"/>
      <c r="EGZ15" s="195"/>
      <c r="EHA15" s="195"/>
      <c r="EHB15" s="195"/>
      <c r="EHC15" s="195"/>
      <c r="EHD15" s="195"/>
      <c r="EHE15" s="195"/>
      <c r="EHF15" s="195"/>
      <c r="EHG15" s="195"/>
      <c r="EHH15" s="195"/>
      <c r="EHI15" s="195"/>
      <c r="EHJ15" s="315"/>
      <c r="EHK15" s="195"/>
      <c r="EHL15" s="195"/>
      <c r="EHM15" s="195"/>
      <c r="EHN15" s="195"/>
      <c r="EHO15" s="195"/>
      <c r="EHP15" s="195"/>
      <c r="EHQ15" s="195"/>
      <c r="EHR15" s="195"/>
      <c r="EHS15" s="195"/>
      <c r="EHT15" s="195"/>
      <c r="EHU15" s="195"/>
      <c r="EHV15" s="195"/>
      <c r="EHW15" s="195"/>
      <c r="EHX15" s="315"/>
      <c r="EHY15" s="195"/>
      <c r="EHZ15" s="195"/>
      <c r="EIA15" s="195"/>
      <c r="EIB15" s="195"/>
      <c r="EIC15" s="195"/>
      <c r="EID15" s="195"/>
      <c r="EIE15" s="195"/>
      <c r="EIF15" s="195"/>
      <c r="EIG15" s="195"/>
      <c r="EIH15" s="195"/>
      <c r="EII15" s="195"/>
      <c r="EIJ15" s="195"/>
      <c r="EIK15" s="195"/>
      <c r="EIL15" s="315"/>
      <c r="EIM15" s="195"/>
      <c r="EIN15" s="195"/>
      <c r="EIO15" s="195"/>
      <c r="EIP15" s="195"/>
      <c r="EIQ15" s="195"/>
      <c r="EIR15" s="195"/>
      <c r="EIS15" s="195"/>
      <c r="EIT15" s="195"/>
      <c r="EIU15" s="195"/>
      <c r="EIV15" s="195"/>
      <c r="EIW15" s="195"/>
      <c r="EIX15" s="195"/>
      <c r="EIY15" s="195"/>
      <c r="EIZ15" s="315"/>
      <c r="EJA15" s="195"/>
      <c r="EJB15" s="195"/>
      <c r="EJC15" s="195"/>
      <c r="EJD15" s="195"/>
      <c r="EJE15" s="195"/>
      <c r="EJF15" s="195"/>
      <c r="EJG15" s="195"/>
      <c r="EJH15" s="195"/>
      <c r="EJI15" s="195"/>
      <c r="EJJ15" s="195"/>
      <c r="EJK15" s="195"/>
      <c r="EJL15" s="195"/>
      <c r="EJM15" s="195"/>
      <c r="EJN15" s="315"/>
      <c r="EJO15" s="195"/>
      <c r="EJP15" s="195"/>
      <c r="EJQ15" s="195"/>
      <c r="EJR15" s="195"/>
      <c r="EJS15" s="195"/>
      <c r="EJT15" s="195"/>
      <c r="EJU15" s="195"/>
      <c r="EJV15" s="195"/>
      <c r="EJW15" s="195"/>
      <c r="EJX15" s="195"/>
      <c r="EJY15" s="195"/>
      <c r="EJZ15" s="195"/>
      <c r="EKA15" s="195"/>
      <c r="EKB15" s="315"/>
      <c r="EKC15" s="195"/>
      <c r="EKD15" s="195"/>
      <c r="EKE15" s="195"/>
      <c r="EKF15" s="195"/>
      <c r="EKG15" s="195"/>
      <c r="EKH15" s="195"/>
      <c r="EKI15" s="195"/>
      <c r="EKJ15" s="195"/>
      <c r="EKK15" s="195"/>
      <c r="EKL15" s="195"/>
      <c r="EKM15" s="195"/>
      <c r="EKN15" s="195"/>
      <c r="EKO15" s="195"/>
      <c r="EKP15" s="315"/>
      <c r="EKQ15" s="195"/>
      <c r="EKR15" s="195"/>
      <c r="EKS15" s="195"/>
      <c r="EKT15" s="195"/>
      <c r="EKU15" s="195"/>
      <c r="EKV15" s="195"/>
      <c r="EKW15" s="195"/>
      <c r="EKX15" s="195"/>
      <c r="EKY15" s="195"/>
      <c r="EKZ15" s="195"/>
      <c r="ELA15" s="195"/>
      <c r="ELB15" s="195"/>
      <c r="ELC15" s="195"/>
      <c r="ELD15" s="315"/>
      <c r="ELE15" s="195"/>
      <c r="ELF15" s="195"/>
      <c r="ELG15" s="195"/>
      <c r="ELH15" s="195"/>
      <c r="ELI15" s="195"/>
      <c r="ELJ15" s="195"/>
      <c r="ELK15" s="195"/>
      <c r="ELL15" s="195"/>
      <c r="ELM15" s="195"/>
      <c r="ELN15" s="195"/>
      <c r="ELO15" s="195"/>
      <c r="ELP15" s="195"/>
      <c r="ELQ15" s="195"/>
      <c r="ELR15" s="315"/>
      <c r="ELS15" s="195"/>
      <c r="ELT15" s="195"/>
      <c r="ELU15" s="195"/>
      <c r="ELV15" s="195"/>
      <c r="ELW15" s="195"/>
      <c r="ELX15" s="195"/>
      <c r="ELY15" s="195"/>
      <c r="ELZ15" s="195"/>
      <c r="EMA15" s="195"/>
      <c r="EMB15" s="195"/>
      <c r="EMC15" s="195"/>
      <c r="EMD15" s="195"/>
      <c r="EME15" s="195"/>
      <c r="EMF15" s="315"/>
      <c r="EMG15" s="195"/>
      <c r="EMH15" s="195"/>
      <c r="EMI15" s="195"/>
      <c r="EMJ15" s="195"/>
      <c r="EMK15" s="195"/>
      <c r="EML15" s="195"/>
      <c r="EMM15" s="195"/>
      <c r="EMN15" s="195"/>
      <c r="EMO15" s="195"/>
      <c r="EMP15" s="195"/>
      <c r="EMQ15" s="195"/>
      <c r="EMR15" s="195"/>
      <c r="EMS15" s="195"/>
      <c r="EMT15" s="315"/>
      <c r="EMU15" s="195"/>
      <c r="EMV15" s="195"/>
      <c r="EMW15" s="195"/>
      <c r="EMX15" s="195"/>
      <c r="EMY15" s="195"/>
      <c r="EMZ15" s="195"/>
      <c r="ENA15" s="195"/>
      <c r="ENB15" s="195"/>
      <c r="ENC15" s="195"/>
      <c r="END15" s="195"/>
      <c r="ENE15" s="195"/>
      <c r="ENF15" s="195"/>
      <c r="ENG15" s="195"/>
      <c r="ENH15" s="315"/>
      <c r="ENI15" s="195"/>
      <c r="ENJ15" s="195"/>
      <c r="ENK15" s="195"/>
      <c r="ENL15" s="195"/>
      <c r="ENM15" s="195"/>
      <c r="ENN15" s="195"/>
      <c r="ENO15" s="195"/>
      <c r="ENP15" s="195"/>
      <c r="ENQ15" s="195"/>
      <c r="ENR15" s="195"/>
      <c r="ENS15" s="195"/>
      <c r="ENT15" s="195"/>
      <c r="ENU15" s="195"/>
      <c r="ENV15" s="315"/>
      <c r="ENW15" s="195"/>
      <c r="ENX15" s="195"/>
      <c r="ENY15" s="195"/>
      <c r="ENZ15" s="195"/>
      <c r="EOA15" s="195"/>
      <c r="EOB15" s="195"/>
      <c r="EOC15" s="195"/>
      <c r="EOD15" s="195"/>
      <c r="EOE15" s="195"/>
      <c r="EOF15" s="195"/>
      <c r="EOG15" s="195"/>
      <c r="EOH15" s="195"/>
      <c r="EOI15" s="195"/>
      <c r="EOJ15" s="315"/>
      <c r="EOK15" s="195"/>
      <c r="EOL15" s="195"/>
      <c r="EOM15" s="195"/>
      <c r="EON15" s="195"/>
      <c r="EOO15" s="195"/>
      <c r="EOP15" s="195"/>
      <c r="EOQ15" s="195"/>
      <c r="EOR15" s="195"/>
      <c r="EOS15" s="195"/>
      <c r="EOT15" s="195"/>
      <c r="EOU15" s="195"/>
      <c r="EOV15" s="195"/>
      <c r="EOW15" s="195"/>
      <c r="EOX15" s="315"/>
      <c r="EOY15" s="195"/>
      <c r="EOZ15" s="195"/>
      <c r="EPA15" s="195"/>
      <c r="EPB15" s="195"/>
      <c r="EPC15" s="195"/>
      <c r="EPD15" s="195"/>
      <c r="EPE15" s="195"/>
      <c r="EPF15" s="195"/>
      <c r="EPG15" s="195"/>
      <c r="EPH15" s="195"/>
      <c r="EPI15" s="195"/>
      <c r="EPJ15" s="195"/>
      <c r="EPK15" s="195"/>
      <c r="EPL15" s="315"/>
      <c r="EPM15" s="195"/>
      <c r="EPN15" s="195"/>
      <c r="EPO15" s="195"/>
      <c r="EPP15" s="195"/>
      <c r="EPQ15" s="195"/>
      <c r="EPR15" s="195"/>
      <c r="EPS15" s="195"/>
      <c r="EPT15" s="195"/>
      <c r="EPU15" s="195"/>
      <c r="EPV15" s="195"/>
      <c r="EPW15" s="195"/>
      <c r="EPX15" s="195"/>
      <c r="EPY15" s="195"/>
      <c r="EPZ15" s="315"/>
      <c r="EQA15" s="195"/>
      <c r="EQB15" s="195"/>
      <c r="EQC15" s="195"/>
      <c r="EQD15" s="195"/>
      <c r="EQE15" s="195"/>
      <c r="EQF15" s="195"/>
      <c r="EQG15" s="195"/>
      <c r="EQH15" s="195"/>
      <c r="EQI15" s="195"/>
      <c r="EQJ15" s="195"/>
      <c r="EQK15" s="195"/>
      <c r="EQL15" s="195"/>
      <c r="EQM15" s="195"/>
      <c r="EQN15" s="315"/>
      <c r="EQO15" s="195"/>
      <c r="EQP15" s="195"/>
      <c r="EQQ15" s="195"/>
      <c r="EQR15" s="195"/>
      <c r="EQS15" s="195"/>
      <c r="EQT15" s="195"/>
      <c r="EQU15" s="195"/>
      <c r="EQV15" s="195"/>
      <c r="EQW15" s="195"/>
      <c r="EQX15" s="195"/>
      <c r="EQY15" s="195"/>
      <c r="EQZ15" s="195"/>
      <c r="ERA15" s="195"/>
      <c r="ERB15" s="315"/>
      <c r="ERC15" s="195"/>
      <c r="ERD15" s="195"/>
      <c r="ERE15" s="195"/>
      <c r="ERF15" s="195"/>
      <c r="ERG15" s="195"/>
      <c r="ERH15" s="195"/>
      <c r="ERI15" s="195"/>
      <c r="ERJ15" s="195"/>
      <c r="ERK15" s="195"/>
      <c r="ERL15" s="195"/>
      <c r="ERM15" s="195"/>
      <c r="ERN15" s="195"/>
      <c r="ERO15" s="195"/>
      <c r="ERP15" s="315"/>
      <c r="ERQ15" s="195"/>
      <c r="ERR15" s="195"/>
      <c r="ERS15" s="195"/>
      <c r="ERT15" s="195"/>
      <c r="ERU15" s="195"/>
      <c r="ERV15" s="195"/>
      <c r="ERW15" s="195"/>
      <c r="ERX15" s="195"/>
      <c r="ERY15" s="195"/>
      <c r="ERZ15" s="195"/>
      <c r="ESA15" s="195"/>
      <c r="ESB15" s="195"/>
      <c r="ESC15" s="195"/>
      <c r="ESD15" s="315"/>
      <c r="ESE15" s="195"/>
      <c r="ESF15" s="195"/>
      <c r="ESG15" s="195"/>
      <c r="ESH15" s="195"/>
      <c r="ESI15" s="195"/>
      <c r="ESJ15" s="195"/>
      <c r="ESK15" s="195"/>
      <c r="ESL15" s="195"/>
      <c r="ESM15" s="195"/>
      <c r="ESN15" s="195"/>
      <c r="ESO15" s="195"/>
      <c r="ESP15" s="195"/>
      <c r="ESQ15" s="195"/>
      <c r="ESR15" s="315"/>
      <c r="ESS15" s="195"/>
      <c r="EST15" s="195"/>
      <c r="ESU15" s="195"/>
      <c r="ESV15" s="195"/>
      <c r="ESW15" s="195"/>
      <c r="ESX15" s="195"/>
      <c r="ESY15" s="195"/>
      <c r="ESZ15" s="195"/>
      <c r="ETA15" s="195"/>
      <c r="ETB15" s="195"/>
      <c r="ETC15" s="195"/>
      <c r="ETD15" s="195"/>
      <c r="ETE15" s="195"/>
      <c r="ETF15" s="315"/>
      <c r="ETG15" s="195"/>
      <c r="ETH15" s="195"/>
      <c r="ETI15" s="195"/>
      <c r="ETJ15" s="195"/>
      <c r="ETK15" s="195"/>
      <c r="ETL15" s="195"/>
      <c r="ETM15" s="195"/>
      <c r="ETN15" s="195"/>
      <c r="ETO15" s="195"/>
      <c r="ETP15" s="195"/>
      <c r="ETQ15" s="195"/>
      <c r="ETR15" s="195"/>
      <c r="ETS15" s="195"/>
      <c r="ETT15" s="315"/>
      <c r="ETU15" s="195"/>
      <c r="ETV15" s="195"/>
      <c r="ETW15" s="195"/>
      <c r="ETX15" s="195"/>
      <c r="ETY15" s="195"/>
      <c r="ETZ15" s="195"/>
      <c r="EUA15" s="195"/>
      <c r="EUB15" s="195"/>
      <c r="EUC15" s="195"/>
      <c r="EUD15" s="195"/>
      <c r="EUE15" s="195"/>
      <c r="EUF15" s="195"/>
      <c r="EUG15" s="195"/>
      <c r="EUH15" s="315"/>
      <c r="EUI15" s="195"/>
      <c r="EUJ15" s="195"/>
      <c r="EUK15" s="195"/>
      <c r="EUL15" s="195"/>
      <c r="EUM15" s="195"/>
      <c r="EUN15" s="195"/>
      <c r="EUO15" s="195"/>
      <c r="EUP15" s="195"/>
      <c r="EUQ15" s="195"/>
      <c r="EUR15" s="195"/>
      <c r="EUS15" s="195"/>
      <c r="EUT15" s="195"/>
      <c r="EUU15" s="195"/>
      <c r="EUV15" s="315"/>
      <c r="EUW15" s="195"/>
      <c r="EUX15" s="195"/>
      <c r="EUY15" s="195"/>
      <c r="EUZ15" s="195"/>
      <c r="EVA15" s="195"/>
      <c r="EVB15" s="195"/>
      <c r="EVC15" s="195"/>
      <c r="EVD15" s="195"/>
      <c r="EVE15" s="195"/>
      <c r="EVF15" s="195"/>
      <c r="EVG15" s="195"/>
      <c r="EVH15" s="195"/>
      <c r="EVI15" s="195"/>
      <c r="EVJ15" s="315"/>
      <c r="EVK15" s="195"/>
      <c r="EVL15" s="195"/>
      <c r="EVM15" s="195"/>
      <c r="EVN15" s="195"/>
      <c r="EVO15" s="195"/>
      <c r="EVP15" s="195"/>
      <c r="EVQ15" s="195"/>
      <c r="EVR15" s="195"/>
      <c r="EVS15" s="195"/>
      <c r="EVT15" s="195"/>
      <c r="EVU15" s="195"/>
      <c r="EVV15" s="195"/>
      <c r="EVW15" s="195"/>
      <c r="EVX15" s="315"/>
      <c r="EVY15" s="195"/>
      <c r="EVZ15" s="195"/>
      <c r="EWA15" s="195"/>
      <c r="EWB15" s="195"/>
      <c r="EWC15" s="195"/>
      <c r="EWD15" s="195"/>
      <c r="EWE15" s="195"/>
      <c r="EWF15" s="195"/>
      <c r="EWG15" s="195"/>
      <c r="EWH15" s="195"/>
      <c r="EWI15" s="195"/>
      <c r="EWJ15" s="195"/>
      <c r="EWK15" s="195"/>
      <c r="EWL15" s="315"/>
      <c r="EWM15" s="195"/>
      <c r="EWN15" s="195"/>
      <c r="EWO15" s="195"/>
      <c r="EWP15" s="195"/>
      <c r="EWQ15" s="195"/>
      <c r="EWR15" s="195"/>
      <c r="EWS15" s="195"/>
      <c r="EWT15" s="195"/>
      <c r="EWU15" s="195"/>
      <c r="EWV15" s="195"/>
      <c r="EWW15" s="195"/>
      <c r="EWX15" s="195"/>
      <c r="EWY15" s="195"/>
      <c r="EWZ15" s="315"/>
      <c r="EXA15" s="195"/>
      <c r="EXB15" s="195"/>
      <c r="EXC15" s="195"/>
      <c r="EXD15" s="195"/>
      <c r="EXE15" s="195"/>
      <c r="EXF15" s="195"/>
      <c r="EXG15" s="195"/>
      <c r="EXH15" s="195"/>
      <c r="EXI15" s="195"/>
      <c r="EXJ15" s="195"/>
      <c r="EXK15" s="195"/>
      <c r="EXL15" s="195"/>
      <c r="EXM15" s="195"/>
      <c r="EXN15" s="315"/>
      <c r="EXO15" s="195"/>
      <c r="EXP15" s="195"/>
      <c r="EXQ15" s="195"/>
      <c r="EXR15" s="195"/>
      <c r="EXS15" s="195"/>
      <c r="EXT15" s="195"/>
      <c r="EXU15" s="195"/>
      <c r="EXV15" s="195"/>
      <c r="EXW15" s="195"/>
      <c r="EXX15" s="195"/>
      <c r="EXY15" s="195"/>
      <c r="EXZ15" s="195"/>
      <c r="EYA15" s="195"/>
      <c r="EYB15" s="315"/>
      <c r="EYC15" s="195"/>
      <c r="EYD15" s="195"/>
      <c r="EYE15" s="195"/>
      <c r="EYF15" s="195"/>
      <c r="EYG15" s="195"/>
      <c r="EYH15" s="195"/>
      <c r="EYI15" s="195"/>
      <c r="EYJ15" s="195"/>
      <c r="EYK15" s="195"/>
      <c r="EYL15" s="195"/>
      <c r="EYM15" s="195"/>
      <c r="EYN15" s="195"/>
      <c r="EYO15" s="195"/>
      <c r="EYP15" s="315"/>
      <c r="EYQ15" s="195"/>
      <c r="EYR15" s="195"/>
      <c r="EYS15" s="195"/>
      <c r="EYT15" s="195"/>
      <c r="EYU15" s="195"/>
      <c r="EYV15" s="195"/>
      <c r="EYW15" s="195"/>
      <c r="EYX15" s="195"/>
      <c r="EYY15" s="195"/>
      <c r="EYZ15" s="195"/>
      <c r="EZA15" s="195"/>
      <c r="EZB15" s="195"/>
      <c r="EZC15" s="195"/>
      <c r="EZD15" s="315"/>
      <c r="EZE15" s="195"/>
      <c r="EZF15" s="195"/>
      <c r="EZG15" s="195"/>
      <c r="EZH15" s="195"/>
      <c r="EZI15" s="195"/>
      <c r="EZJ15" s="195"/>
      <c r="EZK15" s="195"/>
      <c r="EZL15" s="195"/>
      <c r="EZM15" s="195"/>
      <c r="EZN15" s="195"/>
      <c r="EZO15" s="195"/>
      <c r="EZP15" s="195"/>
      <c r="EZQ15" s="195"/>
      <c r="EZR15" s="315"/>
      <c r="EZS15" s="195"/>
      <c r="EZT15" s="195"/>
      <c r="EZU15" s="195"/>
      <c r="EZV15" s="195"/>
      <c r="EZW15" s="195"/>
      <c r="EZX15" s="195"/>
      <c r="EZY15" s="195"/>
      <c r="EZZ15" s="195"/>
      <c r="FAA15" s="195"/>
      <c r="FAB15" s="195"/>
      <c r="FAC15" s="195"/>
      <c r="FAD15" s="195"/>
      <c r="FAE15" s="195"/>
      <c r="FAF15" s="315"/>
      <c r="FAG15" s="195"/>
      <c r="FAH15" s="195"/>
      <c r="FAI15" s="195"/>
      <c r="FAJ15" s="195"/>
      <c r="FAK15" s="195"/>
      <c r="FAL15" s="195"/>
      <c r="FAM15" s="195"/>
      <c r="FAN15" s="195"/>
      <c r="FAO15" s="195"/>
      <c r="FAP15" s="195"/>
      <c r="FAQ15" s="195"/>
      <c r="FAR15" s="195"/>
      <c r="FAS15" s="195"/>
      <c r="FAT15" s="315"/>
      <c r="FAU15" s="195"/>
      <c r="FAV15" s="195"/>
      <c r="FAW15" s="195"/>
      <c r="FAX15" s="195"/>
      <c r="FAY15" s="195"/>
      <c r="FAZ15" s="195"/>
      <c r="FBA15" s="195"/>
      <c r="FBB15" s="195"/>
      <c r="FBC15" s="195"/>
      <c r="FBD15" s="195"/>
      <c r="FBE15" s="195"/>
      <c r="FBF15" s="195"/>
      <c r="FBG15" s="195"/>
      <c r="FBH15" s="315"/>
      <c r="FBI15" s="195"/>
      <c r="FBJ15" s="195"/>
      <c r="FBK15" s="195"/>
      <c r="FBL15" s="195"/>
      <c r="FBM15" s="195"/>
      <c r="FBN15" s="195"/>
      <c r="FBO15" s="195"/>
      <c r="FBP15" s="195"/>
      <c r="FBQ15" s="195"/>
      <c r="FBR15" s="195"/>
      <c r="FBS15" s="195"/>
      <c r="FBT15" s="195"/>
      <c r="FBU15" s="195"/>
      <c r="FBV15" s="315"/>
      <c r="FBW15" s="195"/>
      <c r="FBX15" s="195"/>
      <c r="FBY15" s="195"/>
      <c r="FBZ15" s="195"/>
      <c r="FCA15" s="195"/>
      <c r="FCB15" s="195"/>
      <c r="FCC15" s="195"/>
      <c r="FCD15" s="195"/>
      <c r="FCE15" s="195"/>
      <c r="FCF15" s="195"/>
      <c r="FCG15" s="195"/>
      <c r="FCH15" s="195"/>
      <c r="FCI15" s="195"/>
      <c r="FCJ15" s="315"/>
      <c r="FCK15" s="195"/>
      <c r="FCL15" s="195"/>
      <c r="FCM15" s="195"/>
      <c r="FCN15" s="195"/>
      <c r="FCO15" s="195"/>
      <c r="FCP15" s="195"/>
      <c r="FCQ15" s="195"/>
      <c r="FCR15" s="195"/>
      <c r="FCS15" s="195"/>
      <c r="FCT15" s="195"/>
      <c r="FCU15" s="195"/>
      <c r="FCV15" s="195"/>
      <c r="FCW15" s="195"/>
      <c r="FCX15" s="315"/>
      <c r="FCY15" s="195"/>
      <c r="FCZ15" s="195"/>
      <c r="FDA15" s="195"/>
      <c r="FDB15" s="195"/>
      <c r="FDC15" s="195"/>
      <c r="FDD15" s="195"/>
      <c r="FDE15" s="195"/>
      <c r="FDF15" s="195"/>
      <c r="FDG15" s="195"/>
      <c r="FDH15" s="195"/>
      <c r="FDI15" s="195"/>
      <c r="FDJ15" s="195"/>
      <c r="FDK15" s="195"/>
      <c r="FDL15" s="315"/>
      <c r="FDM15" s="195"/>
      <c r="FDN15" s="195"/>
      <c r="FDO15" s="195"/>
      <c r="FDP15" s="195"/>
      <c r="FDQ15" s="195"/>
      <c r="FDR15" s="195"/>
      <c r="FDS15" s="195"/>
      <c r="FDT15" s="195"/>
      <c r="FDU15" s="195"/>
      <c r="FDV15" s="195"/>
      <c r="FDW15" s="195"/>
      <c r="FDX15" s="195"/>
      <c r="FDY15" s="195"/>
      <c r="FDZ15" s="315"/>
      <c r="FEA15" s="195"/>
      <c r="FEB15" s="195"/>
      <c r="FEC15" s="195"/>
      <c r="FED15" s="195"/>
      <c r="FEE15" s="195"/>
      <c r="FEF15" s="195"/>
      <c r="FEG15" s="195"/>
      <c r="FEH15" s="195"/>
      <c r="FEI15" s="195"/>
      <c r="FEJ15" s="195"/>
      <c r="FEK15" s="195"/>
      <c r="FEL15" s="195"/>
      <c r="FEM15" s="195"/>
      <c r="FEN15" s="315"/>
      <c r="FEO15" s="195"/>
      <c r="FEP15" s="195"/>
      <c r="FEQ15" s="195"/>
      <c r="FER15" s="195"/>
      <c r="FES15" s="195"/>
      <c r="FET15" s="195"/>
      <c r="FEU15" s="195"/>
      <c r="FEV15" s="195"/>
      <c r="FEW15" s="195"/>
      <c r="FEX15" s="195"/>
      <c r="FEY15" s="195"/>
      <c r="FEZ15" s="195"/>
      <c r="FFA15" s="195"/>
      <c r="FFB15" s="315"/>
      <c r="FFC15" s="195"/>
      <c r="FFD15" s="195"/>
      <c r="FFE15" s="195"/>
      <c r="FFF15" s="195"/>
      <c r="FFG15" s="195"/>
      <c r="FFH15" s="195"/>
      <c r="FFI15" s="195"/>
      <c r="FFJ15" s="195"/>
      <c r="FFK15" s="195"/>
      <c r="FFL15" s="195"/>
      <c r="FFM15" s="195"/>
      <c r="FFN15" s="195"/>
      <c r="FFO15" s="195"/>
      <c r="FFP15" s="315"/>
      <c r="FFQ15" s="195"/>
      <c r="FFR15" s="195"/>
      <c r="FFS15" s="195"/>
      <c r="FFT15" s="195"/>
      <c r="FFU15" s="195"/>
      <c r="FFV15" s="195"/>
      <c r="FFW15" s="195"/>
      <c r="FFX15" s="195"/>
      <c r="FFY15" s="195"/>
      <c r="FFZ15" s="195"/>
      <c r="FGA15" s="195"/>
      <c r="FGB15" s="195"/>
      <c r="FGC15" s="195"/>
      <c r="FGD15" s="315"/>
      <c r="FGE15" s="195"/>
      <c r="FGF15" s="195"/>
      <c r="FGG15" s="195"/>
      <c r="FGH15" s="195"/>
      <c r="FGI15" s="195"/>
      <c r="FGJ15" s="195"/>
      <c r="FGK15" s="195"/>
      <c r="FGL15" s="195"/>
      <c r="FGM15" s="195"/>
      <c r="FGN15" s="195"/>
      <c r="FGO15" s="195"/>
      <c r="FGP15" s="195"/>
      <c r="FGQ15" s="195"/>
      <c r="FGR15" s="315"/>
      <c r="FGS15" s="195"/>
      <c r="FGT15" s="195"/>
      <c r="FGU15" s="195"/>
      <c r="FGV15" s="195"/>
      <c r="FGW15" s="195"/>
      <c r="FGX15" s="195"/>
      <c r="FGY15" s="195"/>
      <c r="FGZ15" s="195"/>
      <c r="FHA15" s="195"/>
      <c r="FHB15" s="195"/>
      <c r="FHC15" s="195"/>
      <c r="FHD15" s="195"/>
      <c r="FHE15" s="195"/>
      <c r="FHF15" s="315"/>
      <c r="FHG15" s="195"/>
      <c r="FHH15" s="195"/>
      <c r="FHI15" s="195"/>
      <c r="FHJ15" s="195"/>
      <c r="FHK15" s="195"/>
      <c r="FHL15" s="195"/>
      <c r="FHM15" s="195"/>
      <c r="FHN15" s="195"/>
      <c r="FHO15" s="195"/>
      <c r="FHP15" s="195"/>
      <c r="FHQ15" s="195"/>
      <c r="FHR15" s="195"/>
      <c r="FHS15" s="195"/>
      <c r="FHT15" s="315"/>
      <c r="FHU15" s="195"/>
      <c r="FHV15" s="195"/>
      <c r="FHW15" s="195"/>
      <c r="FHX15" s="195"/>
      <c r="FHY15" s="195"/>
      <c r="FHZ15" s="195"/>
      <c r="FIA15" s="195"/>
      <c r="FIB15" s="195"/>
      <c r="FIC15" s="195"/>
      <c r="FID15" s="195"/>
      <c r="FIE15" s="195"/>
      <c r="FIF15" s="195"/>
      <c r="FIG15" s="195"/>
      <c r="FIH15" s="315"/>
      <c r="FII15" s="195"/>
      <c r="FIJ15" s="195"/>
      <c r="FIK15" s="195"/>
      <c r="FIL15" s="195"/>
      <c r="FIM15" s="195"/>
      <c r="FIN15" s="195"/>
      <c r="FIO15" s="195"/>
      <c r="FIP15" s="195"/>
      <c r="FIQ15" s="195"/>
      <c r="FIR15" s="195"/>
      <c r="FIS15" s="195"/>
      <c r="FIT15" s="195"/>
      <c r="FIU15" s="195"/>
      <c r="FIV15" s="315"/>
      <c r="FIW15" s="195"/>
      <c r="FIX15" s="195"/>
      <c r="FIY15" s="195"/>
      <c r="FIZ15" s="195"/>
      <c r="FJA15" s="195"/>
      <c r="FJB15" s="195"/>
      <c r="FJC15" s="195"/>
      <c r="FJD15" s="195"/>
      <c r="FJE15" s="195"/>
      <c r="FJF15" s="195"/>
      <c r="FJG15" s="195"/>
      <c r="FJH15" s="195"/>
      <c r="FJI15" s="195"/>
      <c r="FJJ15" s="315"/>
      <c r="FJK15" s="195"/>
      <c r="FJL15" s="195"/>
      <c r="FJM15" s="195"/>
      <c r="FJN15" s="195"/>
      <c r="FJO15" s="195"/>
      <c r="FJP15" s="195"/>
      <c r="FJQ15" s="195"/>
      <c r="FJR15" s="195"/>
      <c r="FJS15" s="195"/>
      <c r="FJT15" s="195"/>
      <c r="FJU15" s="195"/>
      <c r="FJV15" s="195"/>
      <c r="FJW15" s="195"/>
      <c r="FJX15" s="315"/>
      <c r="FJY15" s="195"/>
      <c r="FJZ15" s="195"/>
      <c r="FKA15" s="195"/>
      <c r="FKB15" s="195"/>
      <c r="FKC15" s="195"/>
      <c r="FKD15" s="195"/>
      <c r="FKE15" s="195"/>
      <c r="FKF15" s="195"/>
      <c r="FKG15" s="195"/>
      <c r="FKH15" s="195"/>
      <c r="FKI15" s="195"/>
      <c r="FKJ15" s="195"/>
      <c r="FKK15" s="195"/>
      <c r="FKL15" s="315"/>
      <c r="FKM15" s="195"/>
      <c r="FKN15" s="195"/>
      <c r="FKO15" s="195"/>
      <c r="FKP15" s="195"/>
      <c r="FKQ15" s="195"/>
      <c r="FKR15" s="195"/>
      <c r="FKS15" s="195"/>
      <c r="FKT15" s="195"/>
      <c r="FKU15" s="195"/>
      <c r="FKV15" s="195"/>
      <c r="FKW15" s="195"/>
      <c r="FKX15" s="195"/>
      <c r="FKY15" s="195"/>
      <c r="FKZ15" s="315"/>
      <c r="FLA15" s="195"/>
      <c r="FLB15" s="195"/>
      <c r="FLC15" s="195"/>
      <c r="FLD15" s="195"/>
      <c r="FLE15" s="195"/>
      <c r="FLF15" s="195"/>
      <c r="FLG15" s="195"/>
      <c r="FLH15" s="195"/>
      <c r="FLI15" s="195"/>
      <c r="FLJ15" s="195"/>
      <c r="FLK15" s="195"/>
      <c r="FLL15" s="195"/>
      <c r="FLM15" s="195"/>
      <c r="FLN15" s="315"/>
      <c r="FLO15" s="195"/>
      <c r="FLP15" s="195"/>
      <c r="FLQ15" s="195"/>
      <c r="FLR15" s="195"/>
      <c r="FLS15" s="195"/>
      <c r="FLT15" s="195"/>
      <c r="FLU15" s="195"/>
      <c r="FLV15" s="195"/>
      <c r="FLW15" s="195"/>
      <c r="FLX15" s="195"/>
      <c r="FLY15" s="195"/>
      <c r="FLZ15" s="195"/>
      <c r="FMA15" s="195"/>
      <c r="FMB15" s="315"/>
      <c r="FMC15" s="195"/>
      <c r="FMD15" s="195"/>
      <c r="FME15" s="195"/>
      <c r="FMF15" s="195"/>
      <c r="FMG15" s="195"/>
      <c r="FMH15" s="195"/>
      <c r="FMI15" s="195"/>
      <c r="FMJ15" s="195"/>
      <c r="FMK15" s="195"/>
      <c r="FML15" s="195"/>
      <c r="FMM15" s="195"/>
      <c r="FMN15" s="195"/>
      <c r="FMO15" s="195"/>
      <c r="FMP15" s="315"/>
      <c r="FMQ15" s="195"/>
      <c r="FMR15" s="195"/>
      <c r="FMS15" s="195"/>
      <c r="FMT15" s="195"/>
      <c r="FMU15" s="195"/>
      <c r="FMV15" s="195"/>
      <c r="FMW15" s="195"/>
      <c r="FMX15" s="195"/>
      <c r="FMY15" s="195"/>
      <c r="FMZ15" s="195"/>
      <c r="FNA15" s="195"/>
      <c r="FNB15" s="195"/>
      <c r="FNC15" s="195"/>
      <c r="FND15" s="315"/>
      <c r="FNE15" s="195"/>
      <c r="FNF15" s="195"/>
      <c r="FNG15" s="195"/>
      <c r="FNH15" s="195"/>
      <c r="FNI15" s="195"/>
      <c r="FNJ15" s="195"/>
      <c r="FNK15" s="195"/>
      <c r="FNL15" s="195"/>
      <c r="FNM15" s="195"/>
      <c r="FNN15" s="195"/>
      <c r="FNO15" s="195"/>
      <c r="FNP15" s="195"/>
      <c r="FNQ15" s="195"/>
      <c r="FNR15" s="315"/>
      <c r="FNS15" s="195"/>
      <c r="FNT15" s="195"/>
      <c r="FNU15" s="195"/>
      <c r="FNV15" s="195"/>
      <c r="FNW15" s="195"/>
      <c r="FNX15" s="195"/>
      <c r="FNY15" s="195"/>
      <c r="FNZ15" s="195"/>
      <c r="FOA15" s="195"/>
      <c r="FOB15" s="195"/>
      <c r="FOC15" s="195"/>
      <c r="FOD15" s="195"/>
      <c r="FOE15" s="195"/>
      <c r="FOF15" s="315"/>
      <c r="FOG15" s="195"/>
      <c r="FOH15" s="195"/>
      <c r="FOI15" s="195"/>
      <c r="FOJ15" s="195"/>
      <c r="FOK15" s="195"/>
      <c r="FOL15" s="195"/>
      <c r="FOM15" s="195"/>
      <c r="FON15" s="195"/>
      <c r="FOO15" s="195"/>
      <c r="FOP15" s="195"/>
      <c r="FOQ15" s="195"/>
      <c r="FOR15" s="195"/>
      <c r="FOS15" s="195"/>
      <c r="FOT15" s="315"/>
      <c r="FOU15" s="195"/>
      <c r="FOV15" s="195"/>
      <c r="FOW15" s="195"/>
      <c r="FOX15" s="195"/>
      <c r="FOY15" s="195"/>
      <c r="FOZ15" s="195"/>
      <c r="FPA15" s="195"/>
      <c r="FPB15" s="195"/>
      <c r="FPC15" s="195"/>
      <c r="FPD15" s="195"/>
      <c r="FPE15" s="195"/>
      <c r="FPF15" s="195"/>
      <c r="FPG15" s="195"/>
      <c r="FPH15" s="315"/>
      <c r="FPI15" s="195"/>
      <c r="FPJ15" s="195"/>
      <c r="FPK15" s="195"/>
      <c r="FPL15" s="195"/>
      <c r="FPM15" s="195"/>
      <c r="FPN15" s="195"/>
      <c r="FPO15" s="195"/>
      <c r="FPP15" s="195"/>
      <c r="FPQ15" s="195"/>
      <c r="FPR15" s="195"/>
      <c r="FPS15" s="195"/>
      <c r="FPT15" s="195"/>
      <c r="FPU15" s="195"/>
      <c r="FPV15" s="315"/>
      <c r="FPW15" s="195"/>
      <c r="FPX15" s="195"/>
      <c r="FPY15" s="195"/>
      <c r="FPZ15" s="195"/>
      <c r="FQA15" s="195"/>
      <c r="FQB15" s="195"/>
      <c r="FQC15" s="195"/>
      <c r="FQD15" s="195"/>
      <c r="FQE15" s="195"/>
      <c r="FQF15" s="195"/>
      <c r="FQG15" s="195"/>
      <c r="FQH15" s="195"/>
      <c r="FQI15" s="195"/>
      <c r="FQJ15" s="315"/>
      <c r="FQK15" s="195"/>
      <c r="FQL15" s="195"/>
      <c r="FQM15" s="195"/>
      <c r="FQN15" s="195"/>
      <c r="FQO15" s="195"/>
      <c r="FQP15" s="195"/>
      <c r="FQQ15" s="195"/>
      <c r="FQR15" s="195"/>
      <c r="FQS15" s="195"/>
      <c r="FQT15" s="195"/>
      <c r="FQU15" s="195"/>
      <c r="FQV15" s="195"/>
      <c r="FQW15" s="195"/>
      <c r="FQX15" s="315"/>
      <c r="FQY15" s="195"/>
      <c r="FQZ15" s="195"/>
      <c r="FRA15" s="195"/>
      <c r="FRB15" s="195"/>
      <c r="FRC15" s="195"/>
      <c r="FRD15" s="195"/>
      <c r="FRE15" s="195"/>
      <c r="FRF15" s="195"/>
      <c r="FRG15" s="195"/>
      <c r="FRH15" s="195"/>
      <c r="FRI15" s="195"/>
      <c r="FRJ15" s="195"/>
      <c r="FRK15" s="195"/>
      <c r="FRL15" s="315"/>
      <c r="FRM15" s="195"/>
      <c r="FRN15" s="195"/>
      <c r="FRO15" s="195"/>
      <c r="FRP15" s="195"/>
      <c r="FRQ15" s="195"/>
      <c r="FRR15" s="195"/>
      <c r="FRS15" s="195"/>
      <c r="FRT15" s="195"/>
      <c r="FRU15" s="195"/>
      <c r="FRV15" s="195"/>
      <c r="FRW15" s="195"/>
      <c r="FRX15" s="195"/>
      <c r="FRY15" s="195"/>
      <c r="FRZ15" s="315"/>
      <c r="FSA15" s="195"/>
      <c r="FSB15" s="195"/>
      <c r="FSC15" s="195"/>
      <c r="FSD15" s="195"/>
      <c r="FSE15" s="195"/>
      <c r="FSF15" s="195"/>
      <c r="FSG15" s="195"/>
      <c r="FSH15" s="195"/>
      <c r="FSI15" s="195"/>
      <c r="FSJ15" s="195"/>
      <c r="FSK15" s="195"/>
      <c r="FSL15" s="195"/>
      <c r="FSM15" s="195"/>
      <c r="FSN15" s="315"/>
      <c r="FSO15" s="195"/>
      <c r="FSP15" s="195"/>
      <c r="FSQ15" s="195"/>
      <c r="FSR15" s="195"/>
      <c r="FSS15" s="195"/>
      <c r="FST15" s="195"/>
      <c r="FSU15" s="195"/>
      <c r="FSV15" s="195"/>
      <c r="FSW15" s="195"/>
      <c r="FSX15" s="195"/>
      <c r="FSY15" s="195"/>
      <c r="FSZ15" s="195"/>
      <c r="FTA15" s="195"/>
      <c r="FTB15" s="315"/>
      <c r="FTC15" s="195"/>
      <c r="FTD15" s="195"/>
      <c r="FTE15" s="195"/>
      <c r="FTF15" s="195"/>
      <c r="FTG15" s="195"/>
      <c r="FTH15" s="195"/>
      <c r="FTI15" s="195"/>
      <c r="FTJ15" s="195"/>
      <c r="FTK15" s="195"/>
      <c r="FTL15" s="195"/>
      <c r="FTM15" s="195"/>
      <c r="FTN15" s="195"/>
      <c r="FTO15" s="195"/>
      <c r="FTP15" s="315"/>
      <c r="FTQ15" s="195"/>
      <c r="FTR15" s="195"/>
      <c r="FTS15" s="195"/>
      <c r="FTT15" s="195"/>
      <c r="FTU15" s="195"/>
      <c r="FTV15" s="195"/>
      <c r="FTW15" s="195"/>
      <c r="FTX15" s="195"/>
      <c r="FTY15" s="195"/>
      <c r="FTZ15" s="195"/>
      <c r="FUA15" s="195"/>
      <c r="FUB15" s="195"/>
      <c r="FUC15" s="195"/>
      <c r="FUD15" s="315"/>
      <c r="FUE15" s="195"/>
      <c r="FUF15" s="195"/>
      <c r="FUG15" s="195"/>
      <c r="FUH15" s="195"/>
      <c r="FUI15" s="195"/>
      <c r="FUJ15" s="195"/>
      <c r="FUK15" s="195"/>
      <c r="FUL15" s="195"/>
      <c r="FUM15" s="195"/>
      <c r="FUN15" s="195"/>
      <c r="FUO15" s="195"/>
      <c r="FUP15" s="195"/>
      <c r="FUQ15" s="195"/>
      <c r="FUR15" s="315"/>
      <c r="FUS15" s="195"/>
      <c r="FUT15" s="195"/>
      <c r="FUU15" s="195"/>
      <c r="FUV15" s="195"/>
      <c r="FUW15" s="195"/>
      <c r="FUX15" s="195"/>
      <c r="FUY15" s="195"/>
      <c r="FUZ15" s="195"/>
      <c r="FVA15" s="195"/>
      <c r="FVB15" s="195"/>
      <c r="FVC15" s="195"/>
      <c r="FVD15" s="195"/>
      <c r="FVE15" s="195"/>
      <c r="FVF15" s="315"/>
      <c r="FVG15" s="195"/>
      <c r="FVH15" s="195"/>
      <c r="FVI15" s="195"/>
      <c r="FVJ15" s="195"/>
      <c r="FVK15" s="195"/>
      <c r="FVL15" s="195"/>
      <c r="FVM15" s="195"/>
      <c r="FVN15" s="195"/>
      <c r="FVO15" s="195"/>
      <c r="FVP15" s="195"/>
      <c r="FVQ15" s="195"/>
      <c r="FVR15" s="195"/>
      <c r="FVS15" s="195"/>
      <c r="FVT15" s="315"/>
      <c r="FVU15" s="195"/>
      <c r="FVV15" s="195"/>
      <c r="FVW15" s="195"/>
      <c r="FVX15" s="195"/>
      <c r="FVY15" s="195"/>
      <c r="FVZ15" s="195"/>
      <c r="FWA15" s="195"/>
      <c r="FWB15" s="195"/>
      <c r="FWC15" s="195"/>
      <c r="FWD15" s="195"/>
      <c r="FWE15" s="195"/>
      <c r="FWF15" s="195"/>
      <c r="FWG15" s="195"/>
      <c r="FWH15" s="315"/>
      <c r="FWI15" s="195"/>
      <c r="FWJ15" s="195"/>
      <c r="FWK15" s="195"/>
      <c r="FWL15" s="195"/>
      <c r="FWM15" s="195"/>
      <c r="FWN15" s="195"/>
      <c r="FWO15" s="195"/>
      <c r="FWP15" s="195"/>
      <c r="FWQ15" s="195"/>
      <c r="FWR15" s="195"/>
      <c r="FWS15" s="195"/>
      <c r="FWT15" s="195"/>
      <c r="FWU15" s="195"/>
      <c r="FWV15" s="315"/>
      <c r="FWW15" s="195"/>
      <c r="FWX15" s="195"/>
      <c r="FWY15" s="195"/>
      <c r="FWZ15" s="195"/>
      <c r="FXA15" s="195"/>
      <c r="FXB15" s="195"/>
      <c r="FXC15" s="195"/>
      <c r="FXD15" s="195"/>
      <c r="FXE15" s="195"/>
      <c r="FXF15" s="195"/>
      <c r="FXG15" s="195"/>
      <c r="FXH15" s="195"/>
      <c r="FXI15" s="195"/>
      <c r="FXJ15" s="315"/>
      <c r="FXK15" s="195"/>
      <c r="FXL15" s="195"/>
      <c r="FXM15" s="195"/>
      <c r="FXN15" s="195"/>
      <c r="FXO15" s="195"/>
      <c r="FXP15" s="195"/>
      <c r="FXQ15" s="195"/>
      <c r="FXR15" s="195"/>
      <c r="FXS15" s="195"/>
      <c r="FXT15" s="195"/>
      <c r="FXU15" s="195"/>
      <c r="FXV15" s="195"/>
      <c r="FXW15" s="195"/>
      <c r="FXX15" s="315"/>
      <c r="FXY15" s="195"/>
      <c r="FXZ15" s="195"/>
      <c r="FYA15" s="195"/>
      <c r="FYB15" s="195"/>
      <c r="FYC15" s="195"/>
      <c r="FYD15" s="195"/>
      <c r="FYE15" s="195"/>
      <c r="FYF15" s="195"/>
      <c r="FYG15" s="195"/>
      <c r="FYH15" s="195"/>
      <c r="FYI15" s="195"/>
      <c r="FYJ15" s="195"/>
      <c r="FYK15" s="195"/>
      <c r="FYL15" s="315"/>
      <c r="FYM15" s="195"/>
      <c r="FYN15" s="195"/>
      <c r="FYO15" s="195"/>
      <c r="FYP15" s="195"/>
      <c r="FYQ15" s="195"/>
      <c r="FYR15" s="195"/>
      <c r="FYS15" s="195"/>
      <c r="FYT15" s="195"/>
      <c r="FYU15" s="195"/>
      <c r="FYV15" s="195"/>
      <c r="FYW15" s="195"/>
      <c r="FYX15" s="195"/>
      <c r="FYY15" s="195"/>
      <c r="FYZ15" s="315"/>
      <c r="FZA15" s="195"/>
      <c r="FZB15" s="195"/>
      <c r="FZC15" s="195"/>
      <c r="FZD15" s="195"/>
      <c r="FZE15" s="195"/>
      <c r="FZF15" s="195"/>
      <c r="FZG15" s="195"/>
      <c r="FZH15" s="195"/>
      <c r="FZI15" s="195"/>
      <c r="FZJ15" s="195"/>
      <c r="FZK15" s="195"/>
      <c r="FZL15" s="195"/>
      <c r="FZM15" s="195"/>
      <c r="FZN15" s="315"/>
      <c r="FZO15" s="195"/>
      <c r="FZP15" s="195"/>
      <c r="FZQ15" s="195"/>
      <c r="FZR15" s="195"/>
      <c r="FZS15" s="195"/>
      <c r="FZT15" s="195"/>
      <c r="FZU15" s="195"/>
      <c r="FZV15" s="195"/>
      <c r="FZW15" s="195"/>
      <c r="FZX15" s="195"/>
      <c r="FZY15" s="195"/>
      <c r="FZZ15" s="195"/>
      <c r="GAA15" s="195"/>
      <c r="GAB15" s="315"/>
      <c r="GAC15" s="195"/>
      <c r="GAD15" s="195"/>
      <c r="GAE15" s="195"/>
      <c r="GAF15" s="195"/>
      <c r="GAG15" s="195"/>
      <c r="GAH15" s="195"/>
      <c r="GAI15" s="195"/>
      <c r="GAJ15" s="195"/>
      <c r="GAK15" s="195"/>
      <c r="GAL15" s="195"/>
      <c r="GAM15" s="195"/>
      <c r="GAN15" s="195"/>
      <c r="GAO15" s="195"/>
      <c r="GAP15" s="315"/>
      <c r="GAQ15" s="195"/>
      <c r="GAR15" s="195"/>
      <c r="GAS15" s="195"/>
      <c r="GAT15" s="195"/>
      <c r="GAU15" s="195"/>
      <c r="GAV15" s="195"/>
      <c r="GAW15" s="195"/>
      <c r="GAX15" s="195"/>
      <c r="GAY15" s="195"/>
      <c r="GAZ15" s="195"/>
      <c r="GBA15" s="195"/>
      <c r="GBB15" s="195"/>
      <c r="GBC15" s="195"/>
      <c r="GBD15" s="315"/>
      <c r="GBE15" s="195"/>
      <c r="GBF15" s="195"/>
      <c r="GBG15" s="195"/>
      <c r="GBH15" s="195"/>
      <c r="GBI15" s="195"/>
      <c r="GBJ15" s="195"/>
      <c r="GBK15" s="195"/>
      <c r="GBL15" s="195"/>
      <c r="GBM15" s="195"/>
      <c r="GBN15" s="195"/>
      <c r="GBO15" s="195"/>
      <c r="GBP15" s="195"/>
      <c r="GBQ15" s="195"/>
      <c r="GBR15" s="315"/>
      <c r="GBS15" s="195"/>
      <c r="GBT15" s="195"/>
      <c r="GBU15" s="195"/>
      <c r="GBV15" s="195"/>
      <c r="GBW15" s="195"/>
      <c r="GBX15" s="195"/>
      <c r="GBY15" s="195"/>
      <c r="GBZ15" s="195"/>
      <c r="GCA15" s="195"/>
      <c r="GCB15" s="195"/>
      <c r="GCC15" s="195"/>
      <c r="GCD15" s="195"/>
      <c r="GCE15" s="195"/>
      <c r="GCF15" s="315"/>
      <c r="GCG15" s="195"/>
      <c r="GCH15" s="195"/>
      <c r="GCI15" s="195"/>
      <c r="GCJ15" s="195"/>
      <c r="GCK15" s="195"/>
      <c r="GCL15" s="195"/>
      <c r="GCM15" s="195"/>
      <c r="GCN15" s="195"/>
      <c r="GCO15" s="195"/>
      <c r="GCP15" s="195"/>
      <c r="GCQ15" s="195"/>
      <c r="GCR15" s="195"/>
      <c r="GCS15" s="195"/>
      <c r="GCT15" s="315"/>
      <c r="GCU15" s="195"/>
      <c r="GCV15" s="195"/>
      <c r="GCW15" s="195"/>
      <c r="GCX15" s="195"/>
      <c r="GCY15" s="195"/>
      <c r="GCZ15" s="195"/>
      <c r="GDA15" s="195"/>
      <c r="GDB15" s="195"/>
      <c r="GDC15" s="195"/>
      <c r="GDD15" s="195"/>
      <c r="GDE15" s="195"/>
      <c r="GDF15" s="195"/>
      <c r="GDG15" s="195"/>
      <c r="GDH15" s="315"/>
      <c r="GDI15" s="195"/>
      <c r="GDJ15" s="195"/>
      <c r="GDK15" s="195"/>
      <c r="GDL15" s="195"/>
      <c r="GDM15" s="195"/>
      <c r="GDN15" s="195"/>
      <c r="GDO15" s="195"/>
      <c r="GDP15" s="195"/>
      <c r="GDQ15" s="195"/>
      <c r="GDR15" s="195"/>
      <c r="GDS15" s="195"/>
      <c r="GDT15" s="195"/>
      <c r="GDU15" s="195"/>
      <c r="GDV15" s="315"/>
      <c r="GDW15" s="195"/>
      <c r="GDX15" s="195"/>
      <c r="GDY15" s="195"/>
      <c r="GDZ15" s="195"/>
      <c r="GEA15" s="195"/>
      <c r="GEB15" s="195"/>
      <c r="GEC15" s="195"/>
      <c r="GED15" s="195"/>
      <c r="GEE15" s="195"/>
      <c r="GEF15" s="195"/>
      <c r="GEG15" s="195"/>
      <c r="GEH15" s="195"/>
      <c r="GEI15" s="195"/>
      <c r="GEJ15" s="315"/>
      <c r="GEK15" s="195"/>
      <c r="GEL15" s="195"/>
      <c r="GEM15" s="195"/>
      <c r="GEN15" s="195"/>
      <c r="GEO15" s="195"/>
      <c r="GEP15" s="195"/>
      <c r="GEQ15" s="195"/>
      <c r="GER15" s="195"/>
      <c r="GES15" s="195"/>
      <c r="GET15" s="195"/>
      <c r="GEU15" s="195"/>
      <c r="GEV15" s="195"/>
      <c r="GEW15" s="195"/>
      <c r="GEX15" s="315"/>
      <c r="GEY15" s="195"/>
      <c r="GEZ15" s="195"/>
      <c r="GFA15" s="195"/>
      <c r="GFB15" s="195"/>
      <c r="GFC15" s="195"/>
      <c r="GFD15" s="195"/>
      <c r="GFE15" s="195"/>
      <c r="GFF15" s="195"/>
      <c r="GFG15" s="195"/>
      <c r="GFH15" s="195"/>
      <c r="GFI15" s="195"/>
      <c r="GFJ15" s="195"/>
      <c r="GFK15" s="195"/>
      <c r="GFL15" s="315"/>
      <c r="GFM15" s="195"/>
      <c r="GFN15" s="195"/>
      <c r="GFO15" s="195"/>
      <c r="GFP15" s="195"/>
      <c r="GFQ15" s="195"/>
      <c r="GFR15" s="195"/>
      <c r="GFS15" s="195"/>
      <c r="GFT15" s="195"/>
      <c r="GFU15" s="195"/>
      <c r="GFV15" s="195"/>
      <c r="GFW15" s="195"/>
      <c r="GFX15" s="195"/>
      <c r="GFY15" s="195"/>
      <c r="GFZ15" s="315"/>
      <c r="GGA15" s="195"/>
      <c r="GGB15" s="195"/>
      <c r="GGC15" s="195"/>
      <c r="GGD15" s="195"/>
      <c r="GGE15" s="195"/>
      <c r="GGF15" s="195"/>
      <c r="GGG15" s="195"/>
      <c r="GGH15" s="195"/>
      <c r="GGI15" s="195"/>
      <c r="GGJ15" s="195"/>
      <c r="GGK15" s="195"/>
      <c r="GGL15" s="195"/>
      <c r="GGM15" s="195"/>
      <c r="GGN15" s="315"/>
      <c r="GGO15" s="195"/>
      <c r="GGP15" s="195"/>
      <c r="GGQ15" s="195"/>
      <c r="GGR15" s="195"/>
      <c r="GGS15" s="195"/>
      <c r="GGT15" s="195"/>
      <c r="GGU15" s="195"/>
      <c r="GGV15" s="195"/>
      <c r="GGW15" s="195"/>
      <c r="GGX15" s="195"/>
      <c r="GGY15" s="195"/>
      <c r="GGZ15" s="195"/>
      <c r="GHA15" s="195"/>
      <c r="GHB15" s="315"/>
      <c r="GHC15" s="195"/>
      <c r="GHD15" s="195"/>
      <c r="GHE15" s="195"/>
      <c r="GHF15" s="195"/>
      <c r="GHG15" s="195"/>
      <c r="GHH15" s="195"/>
      <c r="GHI15" s="195"/>
      <c r="GHJ15" s="195"/>
      <c r="GHK15" s="195"/>
      <c r="GHL15" s="195"/>
      <c r="GHM15" s="195"/>
      <c r="GHN15" s="195"/>
      <c r="GHO15" s="195"/>
      <c r="GHP15" s="315"/>
      <c r="GHQ15" s="195"/>
      <c r="GHR15" s="195"/>
      <c r="GHS15" s="195"/>
      <c r="GHT15" s="195"/>
      <c r="GHU15" s="195"/>
      <c r="GHV15" s="195"/>
      <c r="GHW15" s="195"/>
      <c r="GHX15" s="195"/>
      <c r="GHY15" s="195"/>
      <c r="GHZ15" s="195"/>
      <c r="GIA15" s="195"/>
      <c r="GIB15" s="195"/>
      <c r="GIC15" s="195"/>
      <c r="GID15" s="315"/>
      <c r="GIE15" s="195"/>
      <c r="GIF15" s="195"/>
      <c r="GIG15" s="195"/>
      <c r="GIH15" s="195"/>
      <c r="GII15" s="195"/>
      <c r="GIJ15" s="195"/>
      <c r="GIK15" s="195"/>
      <c r="GIL15" s="195"/>
      <c r="GIM15" s="195"/>
      <c r="GIN15" s="195"/>
      <c r="GIO15" s="195"/>
      <c r="GIP15" s="195"/>
      <c r="GIQ15" s="195"/>
      <c r="GIR15" s="315"/>
      <c r="GIS15" s="195"/>
      <c r="GIT15" s="195"/>
      <c r="GIU15" s="195"/>
      <c r="GIV15" s="195"/>
      <c r="GIW15" s="195"/>
      <c r="GIX15" s="195"/>
      <c r="GIY15" s="195"/>
      <c r="GIZ15" s="195"/>
      <c r="GJA15" s="195"/>
      <c r="GJB15" s="195"/>
      <c r="GJC15" s="195"/>
      <c r="GJD15" s="195"/>
      <c r="GJE15" s="195"/>
      <c r="GJF15" s="315"/>
      <c r="GJG15" s="195"/>
      <c r="GJH15" s="195"/>
      <c r="GJI15" s="195"/>
      <c r="GJJ15" s="195"/>
      <c r="GJK15" s="195"/>
      <c r="GJL15" s="195"/>
      <c r="GJM15" s="195"/>
      <c r="GJN15" s="195"/>
      <c r="GJO15" s="195"/>
      <c r="GJP15" s="195"/>
      <c r="GJQ15" s="195"/>
      <c r="GJR15" s="195"/>
      <c r="GJS15" s="195"/>
      <c r="GJT15" s="315"/>
      <c r="GJU15" s="195"/>
      <c r="GJV15" s="195"/>
      <c r="GJW15" s="195"/>
      <c r="GJX15" s="195"/>
      <c r="GJY15" s="195"/>
      <c r="GJZ15" s="195"/>
      <c r="GKA15" s="195"/>
      <c r="GKB15" s="195"/>
      <c r="GKC15" s="195"/>
      <c r="GKD15" s="195"/>
      <c r="GKE15" s="195"/>
      <c r="GKF15" s="195"/>
      <c r="GKG15" s="195"/>
      <c r="GKH15" s="315"/>
      <c r="GKI15" s="195"/>
      <c r="GKJ15" s="195"/>
      <c r="GKK15" s="195"/>
      <c r="GKL15" s="195"/>
      <c r="GKM15" s="195"/>
      <c r="GKN15" s="195"/>
      <c r="GKO15" s="195"/>
      <c r="GKP15" s="195"/>
      <c r="GKQ15" s="195"/>
      <c r="GKR15" s="195"/>
      <c r="GKS15" s="195"/>
      <c r="GKT15" s="195"/>
      <c r="GKU15" s="195"/>
      <c r="GKV15" s="315"/>
      <c r="GKW15" s="195"/>
      <c r="GKX15" s="195"/>
      <c r="GKY15" s="195"/>
      <c r="GKZ15" s="195"/>
      <c r="GLA15" s="195"/>
      <c r="GLB15" s="195"/>
      <c r="GLC15" s="195"/>
      <c r="GLD15" s="195"/>
      <c r="GLE15" s="195"/>
      <c r="GLF15" s="195"/>
      <c r="GLG15" s="195"/>
      <c r="GLH15" s="195"/>
      <c r="GLI15" s="195"/>
      <c r="GLJ15" s="315"/>
      <c r="GLK15" s="195"/>
      <c r="GLL15" s="195"/>
      <c r="GLM15" s="195"/>
      <c r="GLN15" s="195"/>
      <c r="GLO15" s="195"/>
      <c r="GLP15" s="195"/>
      <c r="GLQ15" s="195"/>
      <c r="GLR15" s="195"/>
      <c r="GLS15" s="195"/>
      <c r="GLT15" s="195"/>
      <c r="GLU15" s="195"/>
      <c r="GLV15" s="195"/>
      <c r="GLW15" s="195"/>
      <c r="GLX15" s="315"/>
      <c r="GLY15" s="195"/>
      <c r="GLZ15" s="195"/>
      <c r="GMA15" s="195"/>
      <c r="GMB15" s="195"/>
      <c r="GMC15" s="195"/>
      <c r="GMD15" s="195"/>
      <c r="GME15" s="195"/>
      <c r="GMF15" s="195"/>
      <c r="GMG15" s="195"/>
      <c r="GMH15" s="195"/>
      <c r="GMI15" s="195"/>
      <c r="GMJ15" s="195"/>
      <c r="GMK15" s="195"/>
      <c r="GML15" s="315"/>
      <c r="GMM15" s="195"/>
      <c r="GMN15" s="195"/>
      <c r="GMO15" s="195"/>
      <c r="GMP15" s="195"/>
      <c r="GMQ15" s="195"/>
      <c r="GMR15" s="195"/>
      <c r="GMS15" s="195"/>
      <c r="GMT15" s="195"/>
      <c r="GMU15" s="195"/>
      <c r="GMV15" s="195"/>
      <c r="GMW15" s="195"/>
      <c r="GMX15" s="195"/>
      <c r="GMY15" s="195"/>
      <c r="GMZ15" s="315"/>
      <c r="GNA15" s="195"/>
      <c r="GNB15" s="195"/>
      <c r="GNC15" s="195"/>
      <c r="GND15" s="195"/>
      <c r="GNE15" s="195"/>
      <c r="GNF15" s="195"/>
      <c r="GNG15" s="195"/>
      <c r="GNH15" s="195"/>
      <c r="GNI15" s="195"/>
      <c r="GNJ15" s="195"/>
      <c r="GNK15" s="195"/>
      <c r="GNL15" s="195"/>
      <c r="GNM15" s="195"/>
      <c r="GNN15" s="315"/>
      <c r="GNO15" s="195"/>
      <c r="GNP15" s="195"/>
      <c r="GNQ15" s="195"/>
      <c r="GNR15" s="195"/>
      <c r="GNS15" s="195"/>
      <c r="GNT15" s="195"/>
      <c r="GNU15" s="195"/>
      <c r="GNV15" s="195"/>
      <c r="GNW15" s="195"/>
      <c r="GNX15" s="195"/>
      <c r="GNY15" s="195"/>
      <c r="GNZ15" s="195"/>
      <c r="GOA15" s="195"/>
      <c r="GOB15" s="315"/>
      <c r="GOC15" s="195"/>
      <c r="GOD15" s="195"/>
      <c r="GOE15" s="195"/>
      <c r="GOF15" s="195"/>
      <c r="GOG15" s="195"/>
      <c r="GOH15" s="195"/>
      <c r="GOI15" s="195"/>
      <c r="GOJ15" s="195"/>
      <c r="GOK15" s="195"/>
      <c r="GOL15" s="195"/>
      <c r="GOM15" s="195"/>
      <c r="GON15" s="195"/>
      <c r="GOO15" s="195"/>
      <c r="GOP15" s="315"/>
      <c r="GOQ15" s="195"/>
      <c r="GOR15" s="195"/>
      <c r="GOS15" s="195"/>
      <c r="GOT15" s="195"/>
      <c r="GOU15" s="195"/>
      <c r="GOV15" s="195"/>
      <c r="GOW15" s="195"/>
      <c r="GOX15" s="195"/>
      <c r="GOY15" s="195"/>
      <c r="GOZ15" s="195"/>
      <c r="GPA15" s="195"/>
      <c r="GPB15" s="195"/>
      <c r="GPC15" s="195"/>
      <c r="GPD15" s="315"/>
      <c r="GPE15" s="195"/>
      <c r="GPF15" s="195"/>
      <c r="GPG15" s="195"/>
      <c r="GPH15" s="195"/>
      <c r="GPI15" s="195"/>
      <c r="GPJ15" s="195"/>
      <c r="GPK15" s="195"/>
      <c r="GPL15" s="195"/>
      <c r="GPM15" s="195"/>
      <c r="GPN15" s="195"/>
      <c r="GPO15" s="195"/>
      <c r="GPP15" s="195"/>
      <c r="GPQ15" s="195"/>
      <c r="GPR15" s="315"/>
      <c r="GPS15" s="195"/>
      <c r="GPT15" s="195"/>
      <c r="GPU15" s="195"/>
      <c r="GPV15" s="195"/>
      <c r="GPW15" s="195"/>
      <c r="GPX15" s="195"/>
      <c r="GPY15" s="195"/>
      <c r="GPZ15" s="195"/>
      <c r="GQA15" s="195"/>
      <c r="GQB15" s="195"/>
      <c r="GQC15" s="195"/>
      <c r="GQD15" s="195"/>
      <c r="GQE15" s="195"/>
      <c r="GQF15" s="315"/>
      <c r="GQG15" s="195"/>
      <c r="GQH15" s="195"/>
      <c r="GQI15" s="195"/>
      <c r="GQJ15" s="195"/>
      <c r="GQK15" s="195"/>
      <c r="GQL15" s="195"/>
      <c r="GQM15" s="195"/>
      <c r="GQN15" s="195"/>
      <c r="GQO15" s="195"/>
      <c r="GQP15" s="195"/>
      <c r="GQQ15" s="195"/>
      <c r="GQR15" s="195"/>
      <c r="GQS15" s="195"/>
      <c r="GQT15" s="315"/>
      <c r="GQU15" s="195"/>
      <c r="GQV15" s="195"/>
      <c r="GQW15" s="195"/>
      <c r="GQX15" s="195"/>
      <c r="GQY15" s="195"/>
      <c r="GQZ15" s="195"/>
      <c r="GRA15" s="195"/>
      <c r="GRB15" s="195"/>
      <c r="GRC15" s="195"/>
      <c r="GRD15" s="195"/>
      <c r="GRE15" s="195"/>
      <c r="GRF15" s="195"/>
      <c r="GRG15" s="195"/>
      <c r="GRH15" s="315"/>
      <c r="GRI15" s="195"/>
      <c r="GRJ15" s="195"/>
      <c r="GRK15" s="195"/>
      <c r="GRL15" s="195"/>
      <c r="GRM15" s="195"/>
      <c r="GRN15" s="195"/>
      <c r="GRO15" s="195"/>
      <c r="GRP15" s="195"/>
      <c r="GRQ15" s="195"/>
      <c r="GRR15" s="195"/>
      <c r="GRS15" s="195"/>
      <c r="GRT15" s="195"/>
      <c r="GRU15" s="195"/>
      <c r="GRV15" s="315"/>
      <c r="GRW15" s="195"/>
      <c r="GRX15" s="195"/>
      <c r="GRY15" s="195"/>
      <c r="GRZ15" s="195"/>
      <c r="GSA15" s="195"/>
      <c r="GSB15" s="195"/>
      <c r="GSC15" s="195"/>
      <c r="GSD15" s="195"/>
      <c r="GSE15" s="195"/>
      <c r="GSF15" s="195"/>
      <c r="GSG15" s="195"/>
      <c r="GSH15" s="195"/>
      <c r="GSI15" s="195"/>
      <c r="GSJ15" s="315"/>
      <c r="GSK15" s="195"/>
      <c r="GSL15" s="195"/>
      <c r="GSM15" s="195"/>
      <c r="GSN15" s="195"/>
      <c r="GSO15" s="195"/>
      <c r="GSP15" s="195"/>
      <c r="GSQ15" s="195"/>
      <c r="GSR15" s="195"/>
      <c r="GSS15" s="195"/>
      <c r="GST15" s="195"/>
      <c r="GSU15" s="195"/>
      <c r="GSV15" s="195"/>
      <c r="GSW15" s="195"/>
      <c r="GSX15" s="315"/>
      <c r="GSY15" s="195"/>
      <c r="GSZ15" s="195"/>
      <c r="GTA15" s="195"/>
      <c r="GTB15" s="195"/>
      <c r="GTC15" s="195"/>
      <c r="GTD15" s="195"/>
      <c r="GTE15" s="195"/>
      <c r="GTF15" s="195"/>
      <c r="GTG15" s="195"/>
      <c r="GTH15" s="195"/>
      <c r="GTI15" s="195"/>
      <c r="GTJ15" s="195"/>
      <c r="GTK15" s="195"/>
      <c r="GTL15" s="315"/>
      <c r="GTM15" s="195"/>
      <c r="GTN15" s="195"/>
      <c r="GTO15" s="195"/>
      <c r="GTP15" s="195"/>
      <c r="GTQ15" s="195"/>
      <c r="GTR15" s="195"/>
      <c r="GTS15" s="195"/>
      <c r="GTT15" s="195"/>
      <c r="GTU15" s="195"/>
      <c r="GTV15" s="195"/>
      <c r="GTW15" s="195"/>
      <c r="GTX15" s="195"/>
      <c r="GTY15" s="195"/>
      <c r="GTZ15" s="315"/>
      <c r="GUA15" s="195"/>
      <c r="GUB15" s="195"/>
      <c r="GUC15" s="195"/>
      <c r="GUD15" s="195"/>
      <c r="GUE15" s="195"/>
      <c r="GUF15" s="195"/>
      <c r="GUG15" s="195"/>
      <c r="GUH15" s="195"/>
      <c r="GUI15" s="195"/>
      <c r="GUJ15" s="195"/>
      <c r="GUK15" s="195"/>
      <c r="GUL15" s="195"/>
      <c r="GUM15" s="195"/>
      <c r="GUN15" s="315"/>
      <c r="GUO15" s="195"/>
      <c r="GUP15" s="195"/>
      <c r="GUQ15" s="195"/>
      <c r="GUR15" s="195"/>
      <c r="GUS15" s="195"/>
      <c r="GUT15" s="195"/>
      <c r="GUU15" s="195"/>
      <c r="GUV15" s="195"/>
      <c r="GUW15" s="195"/>
      <c r="GUX15" s="195"/>
      <c r="GUY15" s="195"/>
      <c r="GUZ15" s="195"/>
      <c r="GVA15" s="195"/>
      <c r="GVB15" s="315"/>
      <c r="GVC15" s="195"/>
      <c r="GVD15" s="195"/>
      <c r="GVE15" s="195"/>
      <c r="GVF15" s="195"/>
      <c r="GVG15" s="195"/>
      <c r="GVH15" s="195"/>
      <c r="GVI15" s="195"/>
      <c r="GVJ15" s="195"/>
      <c r="GVK15" s="195"/>
      <c r="GVL15" s="195"/>
      <c r="GVM15" s="195"/>
      <c r="GVN15" s="195"/>
      <c r="GVO15" s="195"/>
      <c r="GVP15" s="315"/>
      <c r="GVQ15" s="195"/>
      <c r="GVR15" s="195"/>
      <c r="GVS15" s="195"/>
      <c r="GVT15" s="195"/>
      <c r="GVU15" s="195"/>
      <c r="GVV15" s="195"/>
      <c r="GVW15" s="195"/>
      <c r="GVX15" s="195"/>
      <c r="GVY15" s="195"/>
      <c r="GVZ15" s="195"/>
      <c r="GWA15" s="195"/>
      <c r="GWB15" s="195"/>
      <c r="GWC15" s="195"/>
      <c r="GWD15" s="315"/>
      <c r="GWE15" s="195"/>
      <c r="GWF15" s="195"/>
      <c r="GWG15" s="195"/>
      <c r="GWH15" s="195"/>
      <c r="GWI15" s="195"/>
      <c r="GWJ15" s="195"/>
      <c r="GWK15" s="195"/>
      <c r="GWL15" s="195"/>
      <c r="GWM15" s="195"/>
      <c r="GWN15" s="195"/>
      <c r="GWO15" s="195"/>
      <c r="GWP15" s="195"/>
      <c r="GWQ15" s="195"/>
      <c r="GWR15" s="315"/>
      <c r="GWS15" s="195"/>
      <c r="GWT15" s="195"/>
      <c r="GWU15" s="195"/>
      <c r="GWV15" s="195"/>
      <c r="GWW15" s="195"/>
      <c r="GWX15" s="195"/>
      <c r="GWY15" s="195"/>
      <c r="GWZ15" s="195"/>
      <c r="GXA15" s="195"/>
      <c r="GXB15" s="195"/>
      <c r="GXC15" s="195"/>
      <c r="GXD15" s="195"/>
      <c r="GXE15" s="195"/>
      <c r="GXF15" s="315"/>
      <c r="GXG15" s="195"/>
      <c r="GXH15" s="195"/>
      <c r="GXI15" s="195"/>
      <c r="GXJ15" s="195"/>
      <c r="GXK15" s="195"/>
      <c r="GXL15" s="195"/>
      <c r="GXM15" s="195"/>
      <c r="GXN15" s="195"/>
      <c r="GXO15" s="195"/>
      <c r="GXP15" s="195"/>
      <c r="GXQ15" s="195"/>
      <c r="GXR15" s="195"/>
      <c r="GXS15" s="195"/>
      <c r="GXT15" s="315"/>
      <c r="GXU15" s="195"/>
      <c r="GXV15" s="195"/>
      <c r="GXW15" s="195"/>
      <c r="GXX15" s="195"/>
      <c r="GXY15" s="195"/>
      <c r="GXZ15" s="195"/>
      <c r="GYA15" s="195"/>
      <c r="GYB15" s="195"/>
      <c r="GYC15" s="195"/>
      <c r="GYD15" s="195"/>
      <c r="GYE15" s="195"/>
      <c r="GYF15" s="195"/>
      <c r="GYG15" s="195"/>
      <c r="GYH15" s="315"/>
      <c r="GYI15" s="195"/>
      <c r="GYJ15" s="195"/>
      <c r="GYK15" s="195"/>
      <c r="GYL15" s="195"/>
      <c r="GYM15" s="195"/>
      <c r="GYN15" s="195"/>
      <c r="GYO15" s="195"/>
      <c r="GYP15" s="195"/>
      <c r="GYQ15" s="195"/>
      <c r="GYR15" s="195"/>
      <c r="GYS15" s="195"/>
      <c r="GYT15" s="195"/>
      <c r="GYU15" s="195"/>
      <c r="GYV15" s="315"/>
      <c r="GYW15" s="195"/>
      <c r="GYX15" s="195"/>
      <c r="GYY15" s="195"/>
      <c r="GYZ15" s="195"/>
      <c r="GZA15" s="195"/>
      <c r="GZB15" s="195"/>
      <c r="GZC15" s="195"/>
      <c r="GZD15" s="195"/>
      <c r="GZE15" s="195"/>
      <c r="GZF15" s="195"/>
      <c r="GZG15" s="195"/>
      <c r="GZH15" s="195"/>
      <c r="GZI15" s="195"/>
      <c r="GZJ15" s="315"/>
      <c r="GZK15" s="195"/>
      <c r="GZL15" s="195"/>
      <c r="GZM15" s="195"/>
      <c r="GZN15" s="195"/>
      <c r="GZO15" s="195"/>
      <c r="GZP15" s="195"/>
      <c r="GZQ15" s="195"/>
      <c r="GZR15" s="195"/>
      <c r="GZS15" s="195"/>
      <c r="GZT15" s="195"/>
      <c r="GZU15" s="195"/>
      <c r="GZV15" s="195"/>
      <c r="GZW15" s="195"/>
      <c r="GZX15" s="315"/>
      <c r="GZY15" s="195"/>
      <c r="GZZ15" s="195"/>
      <c r="HAA15" s="195"/>
      <c r="HAB15" s="195"/>
      <c r="HAC15" s="195"/>
      <c r="HAD15" s="195"/>
      <c r="HAE15" s="195"/>
      <c r="HAF15" s="195"/>
      <c r="HAG15" s="195"/>
      <c r="HAH15" s="195"/>
      <c r="HAI15" s="195"/>
      <c r="HAJ15" s="195"/>
      <c r="HAK15" s="195"/>
      <c r="HAL15" s="315"/>
      <c r="HAM15" s="195"/>
      <c r="HAN15" s="195"/>
      <c r="HAO15" s="195"/>
      <c r="HAP15" s="195"/>
      <c r="HAQ15" s="195"/>
      <c r="HAR15" s="195"/>
      <c r="HAS15" s="195"/>
      <c r="HAT15" s="195"/>
      <c r="HAU15" s="195"/>
      <c r="HAV15" s="195"/>
      <c r="HAW15" s="195"/>
      <c r="HAX15" s="195"/>
      <c r="HAY15" s="195"/>
      <c r="HAZ15" s="315"/>
      <c r="HBA15" s="195"/>
      <c r="HBB15" s="195"/>
      <c r="HBC15" s="195"/>
      <c r="HBD15" s="195"/>
      <c r="HBE15" s="195"/>
      <c r="HBF15" s="195"/>
      <c r="HBG15" s="195"/>
      <c r="HBH15" s="195"/>
      <c r="HBI15" s="195"/>
      <c r="HBJ15" s="195"/>
      <c r="HBK15" s="195"/>
      <c r="HBL15" s="195"/>
      <c r="HBM15" s="195"/>
      <c r="HBN15" s="315"/>
      <c r="HBO15" s="195"/>
      <c r="HBP15" s="195"/>
      <c r="HBQ15" s="195"/>
      <c r="HBR15" s="195"/>
      <c r="HBS15" s="195"/>
      <c r="HBT15" s="195"/>
      <c r="HBU15" s="195"/>
      <c r="HBV15" s="195"/>
      <c r="HBW15" s="195"/>
      <c r="HBX15" s="195"/>
      <c r="HBY15" s="195"/>
      <c r="HBZ15" s="195"/>
      <c r="HCA15" s="195"/>
      <c r="HCB15" s="315"/>
      <c r="HCC15" s="195"/>
      <c r="HCD15" s="195"/>
      <c r="HCE15" s="195"/>
      <c r="HCF15" s="195"/>
      <c r="HCG15" s="195"/>
      <c r="HCH15" s="195"/>
      <c r="HCI15" s="195"/>
      <c r="HCJ15" s="195"/>
      <c r="HCK15" s="195"/>
      <c r="HCL15" s="195"/>
      <c r="HCM15" s="195"/>
      <c r="HCN15" s="195"/>
      <c r="HCO15" s="195"/>
      <c r="HCP15" s="315"/>
      <c r="HCQ15" s="195"/>
      <c r="HCR15" s="195"/>
      <c r="HCS15" s="195"/>
      <c r="HCT15" s="195"/>
      <c r="HCU15" s="195"/>
      <c r="HCV15" s="195"/>
      <c r="HCW15" s="195"/>
      <c r="HCX15" s="195"/>
      <c r="HCY15" s="195"/>
      <c r="HCZ15" s="195"/>
      <c r="HDA15" s="195"/>
      <c r="HDB15" s="195"/>
      <c r="HDC15" s="195"/>
      <c r="HDD15" s="315"/>
      <c r="HDE15" s="195"/>
      <c r="HDF15" s="195"/>
      <c r="HDG15" s="195"/>
      <c r="HDH15" s="195"/>
      <c r="HDI15" s="195"/>
      <c r="HDJ15" s="195"/>
      <c r="HDK15" s="195"/>
      <c r="HDL15" s="195"/>
      <c r="HDM15" s="195"/>
      <c r="HDN15" s="195"/>
      <c r="HDO15" s="195"/>
      <c r="HDP15" s="195"/>
      <c r="HDQ15" s="195"/>
      <c r="HDR15" s="315"/>
      <c r="HDS15" s="195"/>
      <c r="HDT15" s="195"/>
      <c r="HDU15" s="195"/>
      <c r="HDV15" s="195"/>
      <c r="HDW15" s="195"/>
      <c r="HDX15" s="195"/>
      <c r="HDY15" s="195"/>
      <c r="HDZ15" s="195"/>
      <c r="HEA15" s="195"/>
      <c r="HEB15" s="195"/>
      <c r="HEC15" s="195"/>
      <c r="HED15" s="195"/>
      <c r="HEE15" s="195"/>
      <c r="HEF15" s="315"/>
      <c r="HEG15" s="195"/>
      <c r="HEH15" s="195"/>
      <c r="HEI15" s="195"/>
      <c r="HEJ15" s="195"/>
      <c r="HEK15" s="195"/>
      <c r="HEL15" s="195"/>
      <c r="HEM15" s="195"/>
      <c r="HEN15" s="195"/>
      <c r="HEO15" s="195"/>
      <c r="HEP15" s="195"/>
      <c r="HEQ15" s="195"/>
      <c r="HER15" s="195"/>
      <c r="HES15" s="195"/>
      <c r="HET15" s="315"/>
      <c r="HEU15" s="195"/>
      <c r="HEV15" s="195"/>
      <c r="HEW15" s="195"/>
      <c r="HEX15" s="195"/>
      <c r="HEY15" s="195"/>
      <c r="HEZ15" s="195"/>
      <c r="HFA15" s="195"/>
      <c r="HFB15" s="195"/>
      <c r="HFC15" s="195"/>
      <c r="HFD15" s="195"/>
      <c r="HFE15" s="195"/>
      <c r="HFF15" s="195"/>
      <c r="HFG15" s="195"/>
      <c r="HFH15" s="315"/>
      <c r="HFI15" s="195"/>
      <c r="HFJ15" s="195"/>
      <c r="HFK15" s="195"/>
      <c r="HFL15" s="195"/>
      <c r="HFM15" s="195"/>
      <c r="HFN15" s="195"/>
      <c r="HFO15" s="195"/>
      <c r="HFP15" s="195"/>
      <c r="HFQ15" s="195"/>
      <c r="HFR15" s="195"/>
      <c r="HFS15" s="195"/>
      <c r="HFT15" s="195"/>
      <c r="HFU15" s="195"/>
      <c r="HFV15" s="315"/>
      <c r="HFW15" s="195"/>
      <c r="HFX15" s="195"/>
      <c r="HFY15" s="195"/>
      <c r="HFZ15" s="195"/>
      <c r="HGA15" s="195"/>
      <c r="HGB15" s="195"/>
      <c r="HGC15" s="195"/>
      <c r="HGD15" s="195"/>
      <c r="HGE15" s="195"/>
      <c r="HGF15" s="195"/>
      <c r="HGG15" s="195"/>
      <c r="HGH15" s="195"/>
      <c r="HGI15" s="195"/>
      <c r="HGJ15" s="315"/>
      <c r="HGK15" s="195"/>
      <c r="HGL15" s="195"/>
      <c r="HGM15" s="195"/>
      <c r="HGN15" s="195"/>
      <c r="HGO15" s="195"/>
      <c r="HGP15" s="195"/>
      <c r="HGQ15" s="195"/>
      <c r="HGR15" s="195"/>
      <c r="HGS15" s="195"/>
      <c r="HGT15" s="195"/>
      <c r="HGU15" s="195"/>
      <c r="HGV15" s="195"/>
      <c r="HGW15" s="195"/>
      <c r="HGX15" s="315"/>
      <c r="HGY15" s="195"/>
      <c r="HGZ15" s="195"/>
      <c r="HHA15" s="195"/>
      <c r="HHB15" s="195"/>
      <c r="HHC15" s="195"/>
      <c r="HHD15" s="195"/>
      <c r="HHE15" s="195"/>
      <c r="HHF15" s="195"/>
      <c r="HHG15" s="195"/>
      <c r="HHH15" s="195"/>
      <c r="HHI15" s="195"/>
      <c r="HHJ15" s="195"/>
      <c r="HHK15" s="195"/>
      <c r="HHL15" s="315"/>
      <c r="HHM15" s="195"/>
      <c r="HHN15" s="195"/>
      <c r="HHO15" s="195"/>
      <c r="HHP15" s="195"/>
      <c r="HHQ15" s="195"/>
      <c r="HHR15" s="195"/>
      <c r="HHS15" s="195"/>
      <c r="HHT15" s="195"/>
      <c r="HHU15" s="195"/>
      <c r="HHV15" s="195"/>
      <c r="HHW15" s="195"/>
      <c r="HHX15" s="195"/>
      <c r="HHY15" s="195"/>
      <c r="HHZ15" s="315"/>
      <c r="HIA15" s="195"/>
      <c r="HIB15" s="195"/>
      <c r="HIC15" s="195"/>
      <c r="HID15" s="195"/>
      <c r="HIE15" s="195"/>
      <c r="HIF15" s="195"/>
      <c r="HIG15" s="195"/>
      <c r="HIH15" s="195"/>
      <c r="HII15" s="195"/>
      <c r="HIJ15" s="195"/>
      <c r="HIK15" s="195"/>
      <c r="HIL15" s="195"/>
      <c r="HIM15" s="195"/>
      <c r="HIN15" s="315"/>
      <c r="HIO15" s="195"/>
      <c r="HIP15" s="195"/>
      <c r="HIQ15" s="195"/>
      <c r="HIR15" s="195"/>
      <c r="HIS15" s="195"/>
      <c r="HIT15" s="195"/>
      <c r="HIU15" s="195"/>
      <c r="HIV15" s="195"/>
      <c r="HIW15" s="195"/>
      <c r="HIX15" s="195"/>
      <c r="HIY15" s="195"/>
      <c r="HIZ15" s="195"/>
      <c r="HJA15" s="195"/>
      <c r="HJB15" s="315"/>
      <c r="HJC15" s="195"/>
      <c r="HJD15" s="195"/>
      <c r="HJE15" s="195"/>
      <c r="HJF15" s="195"/>
      <c r="HJG15" s="195"/>
      <c r="HJH15" s="195"/>
      <c r="HJI15" s="195"/>
      <c r="HJJ15" s="195"/>
      <c r="HJK15" s="195"/>
      <c r="HJL15" s="195"/>
      <c r="HJM15" s="195"/>
      <c r="HJN15" s="195"/>
      <c r="HJO15" s="195"/>
      <c r="HJP15" s="315"/>
      <c r="HJQ15" s="195"/>
      <c r="HJR15" s="195"/>
      <c r="HJS15" s="195"/>
      <c r="HJT15" s="195"/>
      <c r="HJU15" s="195"/>
      <c r="HJV15" s="195"/>
      <c r="HJW15" s="195"/>
      <c r="HJX15" s="195"/>
      <c r="HJY15" s="195"/>
      <c r="HJZ15" s="195"/>
      <c r="HKA15" s="195"/>
      <c r="HKB15" s="195"/>
      <c r="HKC15" s="195"/>
      <c r="HKD15" s="315"/>
      <c r="HKE15" s="195"/>
      <c r="HKF15" s="195"/>
      <c r="HKG15" s="195"/>
      <c r="HKH15" s="195"/>
      <c r="HKI15" s="195"/>
      <c r="HKJ15" s="195"/>
      <c r="HKK15" s="195"/>
      <c r="HKL15" s="195"/>
      <c r="HKM15" s="195"/>
      <c r="HKN15" s="195"/>
      <c r="HKO15" s="195"/>
      <c r="HKP15" s="195"/>
      <c r="HKQ15" s="195"/>
      <c r="HKR15" s="315"/>
      <c r="HKS15" s="195"/>
      <c r="HKT15" s="195"/>
      <c r="HKU15" s="195"/>
      <c r="HKV15" s="195"/>
      <c r="HKW15" s="195"/>
      <c r="HKX15" s="195"/>
      <c r="HKY15" s="195"/>
      <c r="HKZ15" s="195"/>
      <c r="HLA15" s="195"/>
      <c r="HLB15" s="195"/>
      <c r="HLC15" s="195"/>
      <c r="HLD15" s="195"/>
      <c r="HLE15" s="195"/>
      <c r="HLF15" s="315"/>
      <c r="HLG15" s="195"/>
      <c r="HLH15" s="195"/>
      <c r="HLI15" s="195"/>
      <c r="HLJ15" s="195"/>
      <c r="HLK15" s="195"/>
      <c r="HLL15" s="195"/>
      <c r="HLM15" s="195"/>
      <c r="HLN15" s="195"/>
      <c r="HLO15" s="195"/>
      <c r="HLP15" s="195"/>
      <c r="HLQ15" s="195"/>
      <c r="HLR15" s="195"/>
      <c r="HLS15" s="195"/>
      <c r="HLT15" s="315"/>
      <c r="HLU15" s="195"/>
      <c r="HLV15" s="195"/>
      <c r="HLW15" s="195"/>
      <c r="HLX15" s="195"/>
      <c r="HLY15" s="195"/>
      <c r="HLZ15" s="195"/>
      <c r="HMA15" s="195"/>
      <c r="HMB15" s="195"/>
      <c r="HMC15" s="195"/>
      <c r="HMD15" s="195"/>
      <c r="HME15" s="195"/>
      <c r="HMF15" s="195"/>
      <c r="HMG15" s="195"/>
      <c r="HMH15" s="315"/>
      <c r="HMI15" s="195"/>
      <c r="HMJ15" s="195"/>
      <c r="HMK15" s="195"/>
      <c r="HML15" s="195"/>
      <c r="HMM15" s="195"/>
      <c r="HMN15" s="195"/>
      <c r="HMO15" s="195"/>
      <c r="HMP15" s="195"/>
      <c r="HMQ15" s="195"/>
      <c r="HMR15" s="195"/>
      <c r="HMS15" s="195"/>
      <c r="HMT15" s="195"/>
      <c r="HMU15" s="195"/>
      <c r="HMV15" s="315"/>
      <c r="HMW15" s="195"/>
      <c r="HMX15" s="195"/>
      <c r="HMY15" s="195"/>
      <c r="HMZ15" s="195"/>
      <c r="HNA15" s="195"/>
      <c r="HNB15" s="195"/>
      <c r="HNC15" s="195"/>
      <c r="HND15" s="195"/>
      <c r="HNE15" s="195"/>
      <c r="HNF15" s="195"/>
      <c r="HNG15" s="195"/>
      <c r="HNH15" s="195"/>
      <c r="HNI15" s="195"/>
      <c r="HNJ15" s="315"/>
      <c r="HNK15" s="195"/>
      <c r="HNL15" s="195"/>
      <c r="HNM15" s="195"/>
      <c r="HNN15" s="195"/>
      <c r="HNO15" s="195"/>
      <c r="HNP15" s="195"/>
      <c r="HNQ15" s="195"/>
      <c r="HNR15" s="195"/>
      <c r="HNS15" s="195"/>
      <c r="HNT15" s="195"/>
      <c r="HNU15" s="195"/>
      <c r="HNV15" s="195"/>
      <c r="HNW15" s="195"/>
      <c r="HNX15" s="315"/>
      <c r="HNY15" s="195"/>
      <c r="HNZ15" s="195"/>
      <c r="HOA15" s="195"/>
      <c r="HOB15" s="195"/>
      <c r="HOC15" s="195"/>
      <c r="HOD15" s="195"/>
      <c r="HOE15" s="195"/>
      <c r="HOF15" s="195"/>
      <c r="HOG15" s="195"/>
      <c r="HOH15" s="195"/>
      <c r="HOI15" s="195"/>
      <c r="HOJ15" s="195"/>
      <c r="HOK15" s="195"/>
      <c r="HOL15" s="315"/>
      <c r="HOM15" s="195"/>
      <c r="HON15" s="195"/>
      <c r="HOO15" s="195"/>
      <c r="HOP15" s="195"/>
      <c r="HOQ15" s="195"/>
      <c r="HOR15" s="195"/>
      <c r="HOS15" s="195"/>
      <c r="HOT15" s="195"/>
      <c r="HOU15" s="195"/>
      <c r="HOV15" s="195"/>
      <c r="HOW15" s="195"/>
      <c r="HOX15" s="195"/>
      <c r="HOY15" s="195"/>
      <c r="HOZ15" s="315"/>
      <c r="HPA15" s="195"/>
      <c r="HPB15" s="195"/>
      <c r="HPC15" s="195"/>
      <c r="HPD15" s="195"/>
      <c r="HPE15" s="195"/>
      <c r="HPF15" s="195"/>
      <c r="HPG15" s="195"/>
      <c r="HPH15" s="195"/>
      <c r="HPI15" s="195"/>
      <c r="HPJ15" s="195"/>
      <c r="HPK15" s="195"/>
      <c r="HPL15" s="195"/>
      <c r="HPM15" s="195"/>
      <c r="HPN15" s="315"/>
      <c r="HPO15" s="195"/>
      <c r="HPP15" s="195"/>
      <c r="HPQ15" s="195"/>
      <c r="HPR15" s="195"/>
      <c r="HPS15" s="195"/>
      <c r="HPT15" s="195"/>
      <c r="HPU15" s="195"/>
      <c r="HPV15" s="195"/>
      <c r="HPW15" s="195"/>
      <c r="HPX15" s="195"/>
      <c r="HPY15" s="195"/>
      <c r="HPZ15" s="195"/>
      <c r="HQA15" s="195"/>
      <c r="HQB15" s="315"/>
      <c r="HQC15" s="195"/>
      <c r="HQD15" s="195"/>
      <c r="HQE15" s="195"/>
      <c r="HQF15" s="195"/>
      <c r="HQG15" s="195"/>
      <c r="HQH15" s="195"/>
      <c r="HQI15" s="195"/>
      <c r="HQJ15" s="195"/>
      <c r="HQK15" s="195"/>
      <c r="HQL15" s="195"/>
      <c r="HQM15" s="195"/>
      <c r="HQN15" s="195"/>
      <c r="HQO15" s="195"/>
      <c r="HQP15" s="315"/>
      <c r="HQQ15" s="195"/>
      <c r="HQR15" s="195"/>
      <c r="HQS15" s="195"/>
      <c r="HQT15" s="195"/>
      <c r="HQU15" s="195"/>
      <c r="HQV15" s="195"/>
      <c r="HQW15" s="195"/>
      <c r="HQX15" s="195"/>
      <c r="HQY15" s="195"/>
      <c r="HQZ15" s="195"/>
      <c r="HRA15" s="195"/>
      <c r="HRB15" s="195"/>
      <c r="HRC15" s="195"/>
      <c r="HRD15" s="315"/>
      <c r="HRE15" s="195"/>
      <c r="HRF15" s="195"/>
      <c r="HRG15" s="195"/>
      <c r="HRH15" s="195"/>
      <c r="HRI15" s="195"/>
      <c r="HRJ15" s="195"/>
      <c r="HRK15" s="195"/>
      <c r="HRL15" s="195"/>
      <c r="HRM15" s="195"/>
      <c r="HRN15" s="195"/>
      <c r="HRO15" s="195"/>
      <c r="HRP15" s="195"/>
      <c r="HRQ15" s="195"/>
      <c r="HRR15" s="315"/>
      <c r="HRS15" s="195"/>
      <c r="HRT15" s="195"/>
      <c r="HRU15" s="195"/>
      <c r="HRV15" s="195"/>
      <c r="HRW15" s="195"/>
      <c r="HRX15" s="195"/>
      <c r="HRY15" s="195"/>
      <c r="HRZ15" s="195"/>
      <c r="HSA15" s="195"/>
      <c r="HSB15" s="195"/>
      <c r="HSC15" s="195"/>
      <c r="HSD15" s="195"/>
      <c r="HSE15" s="195"/>
      <c r="HSF15" s="315"/>
      <c r="HSG15" s="195"/>
      <c r="HSH15" s="195"/>
      <c r="HSI15" s="195"/>
      <c r="HSJ15" s="195"/>
      <c r="HSK15" s="195"/>
      <c r="HSL15" s="195"/>
      <c r="HSM15" s="195"/>
      <c r="HSN15" s="195"/>
      <c r="HSO15" s="195"/>
      <c r="HSP15" s="195"/>
      <c r="HSQ15" s="195"/>
      <c r="HSR15" s="195"/>
      <c r="HSS15" s="195"/>
      <c r="HST15" s="315"/>
      <c r="HSU15" s="195"/>
      <c r="HSV15" s="195"/>
      <c r="HSW15" s="195"/>
      <c r="HSX15" s="195"/>
      <c r="HSY15" s="195"/>
      <c r="HSZ15" s="195"/>
      <c r="HTA15" s="195"/>
      <c r="HTB15" s="195"/>
      <c r="HTC15" s="195"/>
      <c r="HTD15" s="195"/>
      <c r="HTE15" s="195"/>
      <c r="HTF15" s="195"/>
      <c r="HTG15" s="195"/>
      <c r="HTH15" s="315"/>
      <c r="HTI15" s="195"/>
      <c r="HTJ15" s="195"/>
      <c r="HTK15" s="195"/>
      <c r="HTL15" s="195"/>
      <c r="HTM15" s="195"/>
      <c r="HTN15" s="195"/>
      <c r="HTO15" s="195"/>
      <c r="HTP15" s="195"/>
      <c r="HTQ15" s="195"/>
      <c r="HTR15" s="195"/>
      <c r="HTS15" s="195"/>
      <c r="HTT15" s="195"/>
      <c r="HTU15" s="195"/>
      <c r="HTV15" s="315"/>
      <c r="HTW15" s="195"/>
      <c r="HTX15" s="195"/>
      <c r="HTY15" s="195"/>
      <c r="HTZ15" s="195"/>
      <c r="HUA15" s="195"/>
      <c r="HUB15" s="195"/>
      <c r="HUC15" s="195"/>
      <c r="HUD15" s="195"/>
      <c r="HUE15" s="195"/>
      <c r="HUF15" s="195"/>
      <c r="HUG15" s="195"/>
      <c r="HUH15" s="195"/>
      <c r="HUI15" s="195"/>
      <c r="HUJ15" s="315"/>
      <c r="HUK15" s="195"/>
      <c r="HUL15" s="195"/>
      <c r="HUM15" s="195"/>
      <c r="HUN15" s="195"/>
      <c r="HUO15" s="195"/>
      <c r="HUP15" s="195"/>
      <c r="HUQ15" s="195"/>
      <c r="HUR15" s="195"/>
      <c r="HUS15" s="195"/>
      <c r="HUT15" s="195"/>
      <c r="HUU15" s="195"/>
      <c r="HUV15" s="195"/>
      <c r="HUW15" s="195"/>
      <c r="HUX15" s="315"/>
      <c r="HUY15" s="195"/>
      <c r="HUZ15" s="195"/>
      <c r="HVA15" s="195"/>
      <c r="HVB15" s="195"/>
      <c r="HVC15" s="195"/>
      <c r="HVD15" s="195"/>
      <c r="HVE15" s="195"/>
      <c r="HVF15" s="195"/>
      <c r="HVG15" s="195"/>
      <c r="HVH15" s="195"/>
      <c r="HVI15" s="195"/>
      <c r="HVJ15" s="195"/>
      <c r="HVK15" s="195"/>
      <c r="HVL15" s="315"/>
      <c r="HVM15" s="195"/>
      <c r="HVN15" s="195"/>
      <c r="HVO15" s="195"/>
      <c r="HVP15" s="195"/>
      <c r="HVQ15" s="195"/>
      <c r="HVR15" s="195"/>
      <c r="HVS15" s="195"/>
      <c r="HVT15" s="195"/>
      <c r="HVU15" s="195"/>
      <c r="HVV15" s="195"/>
      <c r="HVW15" s="195"/>
      <c r="HVX15" s="195"/>
      <c r="HVY15" s="195"/>
      <c r="HVZ15" s="315"/>
      <c r="HWA15" s="195"/>
      <c r="HWB15" s="195"/>
      <c r="HWC15" s="195"/>
      <c r="HWD15" s="195"/>
      <c r="HWE15" s="195"/>
      <c r="HWF15" s="195"/>
      <c r="HWG15" s="195"/>
      <c r="HWH15" s="195"/>
      <c r="HWI15" s="195"/>
      <c r="HWJ15" s="195"/>
      <c r="HWK15" s="195"/>
      <c r="HWL15" s="195"/>
      <c r="HWM15" s="195"/>
      <c r="HWN15" s="315"/>
      <c r="HWO15" s="195"/>
      <c r="HWP15" s="195"/>
      <c r="HWQ15" s="195"/>
      <c r="HWR15" s="195"/>
      <c r="HWS15" s="195"/>
      <c r="HWT15" s="195"/>
      <c r="HWU15" s="195"/>
      <c r="HWV15" s="195"/>
      <c r="HWW15" s="195"/>
      <c r="HWX15" s="195"/>
      <c r="HWY15" s="195"/>
      <c r="HWZ15" s="195"/>
      <c r="HXA15" s="195"/>
      <c r="HXB15" s="315"/>
      <c r="HXC15" s="195"/>
      <c r="HXD15" s="195"/>
      <c r="HXE15" s="195"/>
      <c r="HXF15" s="195"/>
      <c r="HXG15" s="195"/>
      <c r="HXH15" s="195"/>
      <c r="HXI15" s="195"/>
      <c r="HXJ15" s="195"/>
      <c r="HXK15" s="195"/>
      <c r="HXL15" s="195"/>
      <c r="HXM15" s="195"/>
      <c r="HXN15" s="195"/>
      <c r="HXO15" s="195"/>
      <c r="HXP15" s="315"/>
      <c r="HXQ15" s="195"/>
      <c r="HXR15" s="195"/>
      <c r="HXS15" s="195"/>
      <c r="HXT15" s="195"/>
      <c r="HXU15" s="195"/>
      <c r="HXV15" s="195"/>
      <c r="HXW15" s="195"/>
      <c r="HXX15" s="195"/>
      <c r="HXY15" s="195"/>
      <c r="HXZ15" s="195"/>
      <c r="HYA15" s="195"/>
      <c r="HYB15" s="195"/>
      <c r="HYC15" s="195"/>
      <c r="HYD15" s="315"/>
      <c r="HYE15" s="195"/>
      <c r="HYF15" s="195"/>
      <c r="HYG15" s="195"/>
      <c r="HYH15" s="195"/>
      <c r="HYI15" s="195"/>
      <c r="HYJ15" s="195"/>
      <c r="HYK15" s="195"/>
      <c r="HYL15" s="195"/>
      <c r="HYM15" s="195"/>
      <c r="HYN15" s="195"/>
      <c r="HYO15" s="195"/>
      <c r="HYP15" s="195"/>
      <c r="HYQ15" s="195"/>
      <c r="HYR15" s="315"/>
      <c r="HYS15" s="195"/>
      <c r="HYT15" s="195"/>
      <c r="HYU15" s="195"/>
      <c r="HYV15" s="195"/>
      <c r="HYW15" s="195"/>
      <c r="HYX15" s="195"/>
      <c r="HYY15" s="195"/>
      <c r="HYZ15" s="195"/>
      <c r="HZA15" s="195"/>
      <c r="HZB15" s="195"/>
      <c r="HZC15" s="195"/>
      <c r="HZD15" s="195"/>
      <c r="HZE15" s="195"/>
      <c r="HZF15" s="315"/>
      <c r="HZG15" s="195"/>
      <c r="HZH15" s="195"/>
      <c r="HZI15" s="195"/>
      <c r="HZJ15" s="195"/>
      <c r="HZK15" s="195"/>
      <c r="HZL15" s="195"/>
      <c r="HZM15" s="195"/>
      <c r="HZN15" s="195"/>
      <c r="HZO15" s="195"/>
      <c r="HZP15" s="195"/>
      <c r="HZQ15" s="195"/>
      <c r="HZR15" s="195"/>
      <c r="HZS15" s="195"/>
      <c r="HZT15" s="315"/>
      <c r="HZU15" s="195"/>
      <c r="HZV15" s="195"/>
      <c r="HZW15" s="195"/>
      <c r="HZX15" s="195"/>
      <c r="HZY15" s="195"/>
      <c r="HZZ15" s="195"/>
      <c r="IAA15" s="195"/>
      <c r="IAB15" s="195"/>
      <c r="IAC15" s="195"/>
      <c r="IAD15" s="195"/>
      <c r="IAE15" s="195"/>
      <c r="IAF15" s="195"/>
      <c r="IAG15" s="195"/>
      <c r="IAH15" s="315"/>
      <c r="IAI15" s="195"/>
      <c r="IAJ15" s="195"/>
      <c r="IAK15" s="195"/>
      <c r="IAL15" s="195"/>
      <c r="IAM15" s="195"/>
      <c r="IAN15" s="195"/>
      <c r="IAO15" s="195"/>
      <c r="IAP15" s="195"/>
      <c r="IAQ15" s="195"/>
      <c r="IAR15" s="195"/>
      <c r="IAS15" s="195"/>
      <c r="IAT15" s="195"/>
      <c r="IAU15" s="195"/>
      <c r="IAV15" s="315"/>
      <c r="IAW15" s="195"/>
      <c r="IAX15" s="195"/>
      <c r="IAY15" s="195"/>
      <c r="IAZ15" s="195"/>
      <c r="IBA15" s="195"/>
      <c r="IBB15" s="195"/>
      <c r="IBC15" s="195"/>
      <c r="IBD15" s="195"/>
      <c r="IBE15" s="195"/>
      <c r="IBF15" s="195"/>
      <c r="IBG15" s="195"/>
      <c r="IBH15" s="195"/>
      <c r="IBI15" s="195"/>
      <c r="IBJ15" s="315"/>
      <c r="IBK15" s="195"/>
      <c r="IBL15" s="195"/>
      <c r="IBM15" s="195"/>
      <c r="IBN15" s="195"/>
      <c r="IBO15" s="195"/>
      <c r="IBP15" s="195"/>
      <c r="IBQ15" s="195"/>
      <c r="IBR15" s="195"/>
      <c r="IBS15" s="195"/>
      <c r="IBT15" s="195"/>
      <c r="IBU15" s="195"/>
      <c r="IBV15" s="195"/>
      <c r="IBW15" s="195"/>
      <c r="IBX15" s="315"/>
      <c r="IBY15" s="195"/>
      <c r="IBZ15" s="195"/>
      <c r="ICA15" s="195"/>
      <c r="ICB15" s="195"/>
      <c r="ICC15" s="195"/>
      <c r="ICD15" s="195"/>
      <c r="ICE15" s="195"/>
      <c r="ICF15" s="195"/>
      <c r="ICG15" s="195"/>
      <c r="ICH15" s="195"/>
      <c r="ICI15" s="195"/>
      <c r="ICJ15" s="195"/>
      <c r="ICK15" s="195"/>
      <c r="ICL15" s="315"/>
      <c r="ICM15" s="195"/>
      <c r="ICN15" s="195"/>
      <c r="ICO15" s="195"/>
      <c r="ICP15" s="195"/>
      <c r="ICQ15" s="195"/>
      <c r="ICR15" s="195"/>
      <c r="ICS15" s="195"/>
      <c r="ICT15" s="195"/>
      <c r="ICU15" s="195"/>
      <c r="ICV15" s="195"/>
      <c r="ICW15" s="195"/>
      <c r="ICX15" s="195"/>
      <c r="ICY15" s="195"/>
      <c r="ICZ15" s="315"/>
      <c r="IDA15" s="195"/>
      <c r="IDB15" s="195"/>
      <c r="IDC15" s="195"/>
      <c r="IDD15" s="195"/>
      <c r="IDE15" s="195"/>
      <c r="IDF15" s="195"/>
      <c r="IDG15" s="195"/>
      <c r="IDH15" s="195"/>
      <c r="IDI15" s="195"/>
      <c r="IDJ15" s="195"/>
      <c r="IDK15" s="195"/>
      <c r="IDL15" s="195"/>
      <c r="IDM15" s="195"/>
      <c r="IDN15" s="315"/>
      <c r="IDO15" s="195"/>
      <c r="IDP15" s="195"/>
      <c r="IDQ15" s="195"/>
      <c r="IDR15" s="195"/>
      <c r="IDS15" s="195"/>
      <c r="IDT15" s="195"/>
      <c r="IDU15" s="195"/>
      <c r="IDV15" s="195"/>
      <c r="IDW15" s="195"/>
      <c r="IDX15" s="195"/>
      <c r="IDY15" s="195"/>
      <c r="IDZ15" s="195"/>
      <c r="IEA15" s="195"/>
      <c r="IEB15" s="315"/>
      <c r="IEC15" s="195"/>
      <c r="IED15" s="195"/>
      <c r="IEE15" s="195"/>
      <c r="IEF15" s="195"/>
      <c r="IEG15" s="195"/>
      <c r="IEH15" s="195"/>
      <c r="IEI15" s="195"/>
      <c r="IEJ15" s="195"/>
      <c r="IEK15" s="195"/>
      <c r="IEL15" s="195"/>
      <c r="IEM15" s="195"/>
      <c r="IEN15" s="195"/>
      <c r="IEO15" s="195"/>
      <c r="IEP15" s="315"/>
      <c r="IEQ15" s="195"/>
      <c r="IER15" s="195"/>
      <c r="IES15" s="195"/>
      <c r="IET15" s="195"/>
      <c r="IEU15" s="195"/>
      <c r="IEV15" s="195"/>
      <c r="IEW15" s="195"/>
      <c r="IEX15" s="195"/>
      <c r="IEY15" s="195"/>
      <c r="IEZ15" s="195"/>
      <c r="IFA15" s="195"/>
      <c r="IFB15" s="195"/>
      <c r="IFC15" s="195"/>
      <c r="IFD15" s="315"/>
      <c r="IFE15" s="195"/>
      <c r="IFF15" s="195"/>
      <c r="IFG15" s="195"/>
      <c r="IFH15" s="195"/>
      <c r="IFI15" s="195"/>
      <c r="IFJ15" s="195"/>
      <c r="IFK15" s="195"/>
      <c r="IFL15" s="195"/>
      <c r="IFM15" s="195"/>
      <c r="IFN15" s="195"/>
      <c r="IFO15" s="195"/>
      <c r="IFP15" s="195"/>
      <c r="IFQ15" s="195"/>
      <c r="IFR15" s="315"/>
      <c r="IFS15" s="195"/>
      <c r="IFT15" s="195"/>
      <c r="IFU15" s="195"/>
      <c r="IFV15" s="195"/>
      <c r="IFW15" s="195"/>
      <c r="IFX15" s="195"/>
      <c r="IFY15" s="195"/>
      <c r="IFZ15" s="195"/>
      <c r="IGA15" s="195"/>
      <c r="IGB15" s="195"/>
      <c r="IGC15" s="195"/>
      <c r="IGD15" s="195"/>
      <c r="IGE15" s="195"/>
      <c r="IGF15" s="315"/>
      <c r="IGG15" s="195"/>
      <c r="IGH15" s="195"/>
      <c r="IGI15" s="195"/>
      <c r="IGJ15" s="195"/>
      <c r="IGK15" s="195"/>
      <c r="IGL15" s="195"/>
      <c r="IGM15" s="195"/>
      <c r="IGN15" s="195"/>
      <c r="IGO15" s="195"/>
      <c r="IGP15" s="195"/>
      <c r="IGQ15" s="195"/>
      <c r="IGR15" s="195"/>
      <c r="IGS15" s="195"/>
      <c r="IGT15" s="315"/>
      <c r="IGU15" s="195"/>
      <c r="IGV15" s="195"/>
      <c r="IGW15" s="195"/>
      <c r="IGX15" s="195"/>
      <c r="IGY15" s="195"/>
      <c r="IGZ15" s="195"/>
      <c r="IHA15" s="195"/>
      <c r="IHB15" s="195"/>
      <c r="IHC15" s="195"/>
      <c r="IHD15" s="195"/>
      <c r="IHE15" s="195"/>
      <c r="IHF15" s="195"/>
      <c r="IHG15" s="195"/>
      <c r="IHH15" s="315"/>
      <c r="IHI15" s="195"/>
      <c r="IHJ15" s="195"/>
      <c r="IHK15" s="195"/>
      <c r="IHL15" s="195"/>
      <c r="IHM15" s="195"/>
      <c r="IHN15" s="195"/>
      <c r="IHO15" s="195"/>
      <c r="IHP15" s="195"/>
      <c r="IHQ15" s="195"/>
      <c r="IHR15" s="195"/>
      <c r="IHS15" s="195"/>
      <c r="IHT15" s="195"/>
      <c r="IHU15" s="195"/>
      <c r="IHV15" s="315"/>
      <c r="IHW15" s="195"/>
      <c r="IHX15" s="195"/>
      <c r="IHY15" s="195"/>
      <c r="IHZ15" s="195"/>
      <c r="IIA15" s="195"/>
      <c r="IIB15" s="195"/>
      <c r="IIC15" s="195"/>
      <c r="IID15" s="195"/>
      <c r="IIE15" s="195"/>
      <c r="IIF15" s="195"/>
      <c r="IIG15" s="195"/>
      <c r="IIH15" s="195"/>
      <c r="III15" s="195"/>
      <c r="IIJ15" s="315"/>
      <c r="IIK15" s="195"/>
      <c r="IIL15" s="195"/>
      <c r="IIM15" s="195"/>
      <c r="IIN15" s="195"/>
      <c r="IIO15" s="195"/>
      <c r="IIP15" s="195"/>
      <c r="IIQ15" s="195"/>
      <c r="IIR15" s="195"/>
      <c r="IIS15" s="195"/>
      <c r="IIT15" s="195"/>
      <c r="IIU15" s="195"/>
      <c r="IIV15" s="195"/>
      <c r="IIW15" s="195"/>
      <c r="IIX15" s="315"/>
      <c r="IIY15" s="195"/>
      <c r="IIZ15" s="195"/>
      <c r="IJA15" s="195"/>
      <c r="IJB15" s="195"/>
      <c r="IJC15" s="195"/>
      <c r="IJD15" s="195"/>
      <c r="IJE15" s="195"/>
      <c r="IJF15" s="195"/>
      <c r="IJG15" s="195"/>
      <c r="IJH15" s="195"/>
      <c r="IJI15" s="195"/>
      <c r="IJJ15" s="195"/>
      <c r="IJK15" s="195"/>
      <c r="IJL15" s="315"/>
      <c r="IJM15" s="195"/>
      <c r="IJN15" s="195"/>
      <c r="IJO15" s="195"/>
      <c r="IJP15" s="195"/>
      <c r="IJQ15" s="195"/>
      <c r="IJR15" s="195"/>
      <c r="IJS15" s="195"/>
      <c r="IJT15" s="195"/>
      <c r="IJU15" s="195"/>
      <c r="IJV15" s="195"/>
      <c r="IJW15" s="195"/>
      <c r="IJX15" s="195"/>
      <c r="IJY15" s="195"/>
      <c r="IJZ15" s="315"/>
      <c r="IKA15" s="195"/>
      <c r="IKB15" s="195"/>
      <c r="IKC15" s="195"/>
      <c r="IKD15" s="195"/>
      <c r="IKE15" s="195"/>
      <c r="IKF15" s="195"/>
      <c r="IKG15" s="195"/>
      <c r="IKH15" s="195"/>
      <c r="IKI15" s="195"/>
      <c r="IKJ15" s="195"/>
      <c r="IKK15" s="195"/>
      <c r="IKL15" s="195"/>
      <c r="IKM15" s="195"/>
      <c r="IKN15" s="315"/>
      <c r="IKO15" s="195"/>
      <c r="IKP15" s="195"/>
      <c r="IKQ15" s="195"/>
      <c r="IKR15" s="195"/>
      <c r="IKS15" s="195"/>
      <c r="IKT15" s="195"/>
      <c r="IKU15" s="195"/>
      <c r="IKV15" s="195"/>
      <c r="IKW15" s="195"/>
      <c r="IKX15" s="195"/>
      <c r="IKY15" s="195"/>
      <c r="IKZ15" s="195"/>
      <c r="ILA15" s="195"/>
      <c r="ILB15" s="315"/>
      <c r="ILC15" s="195"/>
      <c r="ILD15" s="195"/>
      <c r="ILE15" s="195"/>
      <c r="ILF15" s="195"/>
      <c r="ILG15" s="195"/>
      <c r="ILH15" s="195"/>
      <c r="ILI15" s="195"/>
      <c r="ILJ15" s="195"/>
      <c r="ILK15" s="195"/>
      <c r="ILL15" s="195"/>
      <c r="ILM15" s="195"/>
      <c r="ILN15" s="195"/>
      <c r="ILO15" s="195"/>
      <c r="ILP15" s="315"/>
      <c r="ILQ15" s="195"/>
      <c r="ILR15" s="195"/>
      <c r="ILS15" s="195"/>
      <c r="ILT15" s="195"/>
      <c r="ILU15" s="195"/>
      <c r="ILV15" s="195"/>
      <c r="ILW15" s="195"/>
      <c r="ILX15" s="195"/>
      <c r="ILY15" s="195"/>
      <c r="ILZ15" s="195"/>
      <c r="IMA15" s="195"/>
      <c r="IMB15" s="195"/>
      <c r="IMC15" s="195"/>
      <c r="IMD15" s="315"/>
      <c r="IME15" s="195"/>
      <c r="IMF15" s="195"/>
      <c r="IMG15" s="195"/>
      <c r="IMH15" s="195"/>
      <c r="IMI15" s="195"/>
      <c r="IMJ15" s="195"/>
      <c r="IMK15" s="195"/>
      <c r="IML15" s="195"/>
      <c r="IMM15" s="195"/>
      <c r="IMN15" s="195"/>
      <c r="IMO15" s="195"/>
      <c r="IMP15" s="195"/>
      <c r="IMQ15" s="195"/>
      <c r="IMR15" s="315"/>
      <c r="IMS15" s="195"/>
      <c r="IMT15" s="195"/>
      <c r="IMU15" s="195"/>
      <c r="IMV15" s="195"/>
      <c r="IMW15" s="195"/>
      <c r="IMX15" s="195"/>
      <c r="IMY15" s="195"/>
      <c r="IMZ15" s="195"/>
      <c r="INA15" s="195"/>
      <c r="INB15" s="195"/>
      <c r="INC15" s="195"/>
      <c r="IND15" s="195"/>
      <c r="INE15" s="195"/>
      <c r="INF15" s="315"/>
      <c r="ING15" s="195"/>
      <c r="INH15" s="195"/>
      <c r="INI15" s="195"/>
      <c r="INJ15" s="195"/>
      <c r="INK15" s="195"/>
      <c r="INL15" s="195"/>
      <c r="INM15" s="195"/>
      <c r="INN15" s="195"/>
      <c r="INO15" s="195"/>
      <c r="INP15" s="195"/>
      <c r="INQ15" s="195"/>
      <c r="INR15" s="195"/>
      <c r="INS15" s="195"/>
      <c r="INT15" s="315"/>
      <c r="INU15" s="195"/>
      <c r="INV15" s="195"/>
      <c r="INW15" s="195"/>
      <c r="INX15" s="195"/>
      <c r="INY15" s="195"/>
      <c r="INZ15" s="195"/>
      <c r="IOA15" s="195"/>
      <c r="IOB15" s="195"/>
      <c r="IOC15" s="195"/>
      <c r="IOD15" s="195"/>
      <c r="IOE15" s="195"/>
      <c r="IOF15" s="195"/>
      <c r="IOG15" s="195"/>
      <c r="IOH15" s="315"/>
      <c r="IOI15" s="195"/>
      <c r="IOJ15" s="195"/>
      <c r="IOK15" s="195"/>
      <c r="IOL15" s="195"/>
      <c r="IOM15" s="195"/>
      <c r="ION15" s="195"/>
      <c r="IOO15" s="195"/>
      <c r="IOP15" s="195"/>
      <c r="IOQ15" s="195"/>
      <c r="IOR15" s="195"/>
      <c r="IOS15" s="195"/>
      <c r="IOT15" s="195"/>
      <c r="IOU15" s="195"/>
      <c r="IOV15" s="315"/>
      <c r="IOW15" s="195"/>
      <c r="IOX15" s="195"/>
      <c r="IOY15" s="195"/>
      <c r="IOZ15" s="195"/>
      <c r="IPA15" s="195"/>
      <c r="IPB15" s="195"/>
      <c r="IPC15" s="195"/>
      <c r="IPD15" s="195"/>
      <c r="IPE15" s="195"/>
      <c r="IPF15" s="195"/>
      <c r="IPG15" s="195"/>
      <c r="IPH15" s="195"/>
      <c r="IPI15" s="195"/>
      <c r="IPJ15" s="315"/>
      <c r="IPK15" s="195"/>
      <c r="IPL15" s="195"/>
      <c r="IPM15" s="195"/>
      <c r="IPN15" s="195"/>
      <c r="IPO15" s="195"/>
      <c r="IPP15" s="195"/>
      <c r="IPQ15" s="195"/>
      <c r="IPR15" s="195"/>
      <c r="IPS15" s="195"/>
      <c r="IPT15" s="195"/>
      <c r="IPU15" s="195"/>
      <c r="IPV15" s="195"/>
      <c r="IPW15" s="195"/>
      <c r="IPX15" s="315"/>
      <c r="IPY15" s="195"/>
      <c r="IPZ15" s="195"/>
      <c r="IQA15" s="195"/>
      <c r="IQB15" s="195"/>
      <c r="IQC15" s="195"/>
      <c r="IQD15" s="195"/>
      <c r="IQE15" s="195"/>
      <c r="IQF15" s="195"/>
      <c r="IQG15" s="195"/>
      <c r="IQH15" s="195"/>
      <c r="IQI15" s="195"/>
      <c r="IQJ15" s="195"/>
      <c r="IQK15" s="195"/>
      <c r="IQL15" s="315"/>
      <c r="IQM15" s="195"/>
      <c r="IQN15" s="195"/>
      <c r="IQO15" s="195"/>
      <c r="IQP15" s="195"/>
      <c r="IQQ15" s="195"/>
      <c r="IQR15" s="195"/>
      <c r="IQS15" s="195"/>
      <c r="IQT15" s="195"/>
      <c r="IQU15" s="195"/>
      <c r="IQV15" s="195"/>
      <c r="IQW15" s="195"/>
      <c r="IQX15" s="195"/>
      <c r="IQY15" s="195"/>
      <c r="IQZ15" s="315"/>
      <c r="IRA15" s="195"/>
      <c r="IRB15" s="195"/>
      <c r="IRC15" s="195"/>
      <c r="IRD15" s="195"/>
      <c r="IRE15" s="195"/>
      <c r="IRF15" s="195"/>
      <c r="IRG15" s="195"/>
      <c r="IRH15" s="195"/>
      <c r="IRI15" s="195"/>
      <c r="IRJ15" s="195"/>
      <c r="IRK15" s="195"/>
      <c r="IRL15" s="195"/>
      <c r="IRM15" s="195"/>
      <c r="IRN15" s="315"/>
      <c r="IRO15" s="195"/>
      <c r="IRP15" s="195"/>
      <c r="IRQ15" s="195"/>
      <c r="IRR15" s="195"/>
      <c r="IRS15" s="195"/>
      <c r="IRT15" s="195"/>
      <c r="IRU15" s="195"/>
      <c r="IRV15" s="195"/>
      <c r="IRW15" s="195"/>
      <c r="IRX15" s="195"/>
      <c r="IRY15" s="195"/>
      <c r="IRZ15" s="195"/>
      <c r="ISA15" s="195"/>
      <c r="ISB15" s="315"/>
      <c r="ISC15" s="195"/>
      <c r="ISD15" s="195"/>
      <c r="ISE15" s="195"/>
      <c r="ISF15" s="195"/>
      <c r="ISG15" s="195"/>
      <c r="ISH15" s="195"/>
      <c r="ISI15" s="195"/>
      <c r="ISJ15" s="195"/>
      <c r="ISK15" s="195"/>
      <c r="ISL15" s="195"/>
      <c r="ISM15" s="195"/>
      <c r="ISN15" s="195"/>
      <c r="ISO15" s="195"/>
      <c r="ISP15" s="315"/>
      <c r="ISQ15" s="195"/>
      <c r="ISR15" s="195"/>
      <c r="ISS15" s="195"/>
      <c r="IST15" s="195"/>
      <c r="ISU15" s="195"/>
      <c r="ISV15" s="195"/>
      <c r="ISW15" s="195"/>
      <c r="ISX15" s="195"/>
      <c r="ISY15" s="195"/>
      <c r="ISZ15" s="195"/>
      <c r="ITA15" s="195"/>
      <c r="ITB15" s="195"/>
      <c r="ITC15" s="195"/>
      <c r="ITD15" s="315"/>
      <c r="ITE15" s="195"/>
      <c r="ITF15" s="195"/>
      <c r="ITG15" s="195"/>
      <c r="ITH15" s="195"/>
      <c r="ITI15" s="195"/>
      <c r="ITJ15" s="195"/>
      <c r="ITK15" s="195"/>
      <c r="ITL15" s="195"/>
      <c r="ITM15" s="195"/>
      <c r="ITN15" s="195"/>
      <c r="ITO15" s="195"/>
      <c r="ITP15" s="195"/>
      <c r="ITQ15" s="195"/>
      <c r="ITR15" s="315"/>
      <c r="ITS15" s="195"/>
      <c r="ITT15" s="195"/>
      <c r="ITU15" s="195"/>
      <c r="ITV15" s="195"/>
      <c r="ITW15" s="195"/>
      <c r="ITX15" s="195"/>
      <c r="ITY15" s="195"/>
      <c r="ITZ15" s="195"/>
      <c r="IUA15" s="195"/>
      <c r="IUB15" s="195"/>
      <c r="IUC15" s="195"/>
      <c r="IUD15" s="195"/>
      <c r="IUE15" s="195"/>
      <c r="IUF15" s="315"/>
      <c r="IUG15" s="195"/>
      <c r="IUH15" s="195"/>
      <c r="IUI15" s="195"/>
      <c r="IUJ15" s="195"/>
      <c r="IUK15" s="195"/>
      <c r="IUL15" s="195"/>
      <c r="IUM15" s="195"/>
      <c r="IUN15" s="195"/>
      <c r="IUO15" s="195"/>
      <c r="IUP15" s="195"/>
      <c r="IUQ15" s="195"/>
      <c r="IUR15" s="195"/>
      <c r="IUS15" s="195"/>
      <c r="IUT15" s="315"/>
      <c r="IUU15" s="195"/>
      <c r="IUV15" s="195"/>
      <c r="IUW15" s="195"/>
      <c r="IUX15" s="195"/>
      <c r="IUY15" s="195"/>
      <c r="IUZ15" s="195"/>
      <c r="IVA15" s="195"/>
      <c r="IVB15" s="195"/>
      <c r="IVC15" s="195"/>
      <c r="IVD15" s="195"/>
      <c r="IVE15" s="195"/>
      <c r="IVF15" s="195"/>
      <c r="IVG15" s="195"/>
      <c r="IVH15" s="315"/>
      <c r="IVI15" s="195"/>
      <c r="IVJ15" s="195"/>
      <c r="IVK15" s="195"/>
      <c r="IVL15" s="195"/>
      <c r="IVM15" s="195"/>
      <c r="IVN15" s="195"/>
      <c r="IVO15" s="195"/>
      <c r="IVP15" s="195"/>
      <c r="IVQ15" s="195"/>
      <c r="IVR15" s="195"/>
      <c r="IVS15" s="195"/>
      <c r="IVT15" s="195"/>
      <c r="IVU15" s="195"/>
      <c r="IVV15" s="315"/>
      <c r="IVW15" s="195"/>
      <c r="IVX15" s="195"/>
      <c r="IVY15" s="195"/>
      <c r="IVZ15" s="195"/>
      <c r="IWA15" s="195"/>
      <c r="IWB15" s="195"/>
      <c r="IWC15" s="195"/>
      <c r="IWD15" s="195"/>
      <c r="IWE15" s="195"/>
      <c r="IWF15" s="195"/>
      <c r="IWG15" s="195"/>
      <c r="IWH15" s="195"/>
      <c r="IWI15" s="195"/>
      <c r="IWJ15" s="315"/>
      <c r="IWK15" s="195"/>
      <c r="IWL15" s="195"/>
      <c r="IWM15" s="195"/>
      <c r="IWN15" s="195"/>
      <c r="IWO15" s="195"/>
      <c r="IWP15" s="195"/>
      <c r="IWQ15" s="195"/>
      <c r="IWR15" s="195"/>
      <c r="IWS15" s="195"/>
      <c r="IWT15" s="195"/>
      <c r="IWU15" s="195"/>
      <c r="IWV15" s="195"/>
      <c r="IWW15" s="195"/>
      <c r="IWX15" s="315"/>
      <c r="IWY15" s="195"/>
      <c r="IWZ15" s="195"/>
      <c r="IXA15" s="195"/>
      <c r="IXB15" s="195"/>
      <c r="IXC15" s="195"/>
      <c r="IXD15" s="195"/>
      <c r="IXE15" s="195"/>
      <c r="IXF15" s="195"/>
      <c r="IXG15" s="195"/>
      <c r="IXH15" s="195"/>
      <c r="IXI15" s="195"/>
      <c r="IXJ15" s="195"/>
      <c r="IXK15" s="195"/>
      <c r="IXL15" s="315"/>
      <c r="IXM15" s="195"/>
      <c r="IXN15" s="195"/>
      <c r="IXO15" s="195"/>
      <c r="IXP15" s="195"/>
      <c r="IXQ15" s="195"/>
      <c r="IXR15" s="195"/>
      <c r="IXS15" s="195"/>
      <c r="IXT15" s="195"/>
      <c r="IXU15" s="195"/>
      <c r="IXV15" s="195"/>
      <c r="IXW15" s="195"/>
      <c r="IXX15" s="195"/>
      <c r="IXY15" s="195"/>
      <c r="IXZ15" s="315"/>
      <c r="IYA15" s="195"/>
      <c r="IYB15" s="195"/>
      <c r="IYC15" s="195"/>
      <c r="IYD15" s="195"/>
      <c r="IYE15" s="195"/>
      <c r="IYF15" s="195"/>
      <c r="IYG15" s="195"/>
      <c r="IYH15" s="195"/>
      <c r="IYI15" s="195"/>
      <c r="IYJ15" s="195"/>
      <c r="IYK15" s="195"/>
      <c r="IYL15" s="195"/>
      <c r="IYM15" s="195"/>
      <c r="IYN15" s="315"/>
      <c r="IYO15" s="195"/>
      <c r="IYP15" s="195"/>
      <c r="IYQ15" s="195"/>
      <c r="IYR15" s="195"/>
      <c r="IYS15" s="195"/>
      <c r="IYT15" s="195"/>
      <c r="IYU15" s="195"/>
      <c r="IYV15" s="195"/>
      <c r="IYW15" s="195"/>
      <c r="IYX15" s="195"/>
      <c r="IYY15" s="195"/>
      <c r="IYZ15" s="195"/>
      <c r="IZA15" s="195"/>
      <c r="IZB15" s="315"/>
      <c r="IZC15" s="195"/>
      <c r="IZD15" s="195"/>
      <c r="IZE15" s="195"/>
      <c r="IZF15" s="195"/>
      <c r="IZG15" s="195"/>
      <c r="IZH15" s="195"/>
      <c r="IZI15" s="195"/>
      <c r="IZJ15" s="195"/>
      <c r="IZK15" s="195"/>
      <c r="IZL15" s="195"/>
      <c r="IZM15" s="195"/>
      <c r="IZN15" s="195"/>
      <c r="IZO15" s="195"/>
      <c r="IZP15" s="315"/>
      <c r="IZQ15" s="195"/>
      <c r="IZR15" s="195"/>
      <c r="IZS15" s="195"/>
      <c r="IZT15" s="195"/>
      <c r="IZU15" s="195"/>
      <c r="IZV15" s="195"/>
      <c r="IZW15" s="195"/>
      <c r="IZX15" s="195"/>
      <c r="IZY15" s="195"/>
      <c r="IZZ15" s="195"/>
      <c r="JAA15" s="195"/>
      <c r="JAB15" s="195"/>
      <c r="JAC15" s="195"/>
      <c r="JAD15" s="315"/>
      <c r="JAE15" s="195"/>
      <c r="JAF15" s="195"/>
      <c r="JAG15" s="195"/>
      <c r="JAH15" s="195"/>
      <c r="JAI15" s="195"/>
      <c r="JAJ15" s="195"/>
      <c r="JAK15" s="195"/>
      <c r="JAL15" s="195"/>
      <c r="JAM15" s="195"/>
      <c r="JAN15" s="195"/>
      <c r="JAO15" s="195"/>
      <c r="JAP15" s="195"/>
      <c r="JAQ15" s="195"/>
      <c r="JAR15" s="315"/>
      <c r="JAS15" s="195"/>
      <c r="JAT15" s="195"/>
      <c r="JAU15" s="195"/>
      <c r="JAV15" s="195"/>
      <c r="JAW15" s="195"/>
      <c r="JAX15" s="195"/>
      <c r="JAY15" s="195"/>
      <c r="JAZ15" s="195"/>
      <c r="JBA15" s="195"/>
      <c r="JBB15" s="195"/>
      <c r="JBC15" s="195"/>
      <c r="JBD15" s="195"/>
      <c r="JBE15" s="195"/>
      <c r="JBF15" s="315"/>
      <c r="JBG15" s="195"/>
      <c r="JBH15" s="195"/>
      <c r="JBI15" s="195"/>
      <c r="JBJ15" s="195"/>
      <c r="JBK15" s="195"/>
      <c r="JBL15" s="195"/>
      <c r="JBM15" s="195"/>
      <c r="JBN15" s="195"/>
      <c r="JBO15" s="195"/>
      <c r="JBP15" s="195"/>
      <c r="JBQ15" s="195"/>
      <c r="JBR15" s="195"/>
      <c r="JBS15" s="195"/>
      <c r="JBT15" s="315"/>
      <c r="JBU15" s="195"/>
      <c r="JBV15" s="195"/>
      <c r="JBW15" s="195"/>
      <c r="JBX15" s="195"/>
      <c r="JBY15" s="195"/>
      <c r="JBZ15" s="195"/>
      <c r="JCA15" s="195"/>
      <c r="JCB15" s="195"/>
      <c r="JCC15" s="195"/>
      <c r="JCD15" s="195"/>
      <c r="JCE15" s="195"/>
      <c r="JCF15" s="195"/>
      <c r="JCG15" s="195"/>
      <c r="JCH15" s="315"/>
      <c r="JCI15" s="195"/>
      <c r="JCJ15" s="195"/>
      <c r="JCK15" s="195"/>
      <c r="JCL15" s="195"/>
      <c r="JCM15" s="195"/>
      <c r="JCN15" s="195"/>
      <c r="JCO15" s="195"/>
      <c r="JCP15" s="195"/>
      <c r="JCQ15" s="195"/>
      <c r="JCR15" s="195"/>
      <c r="JCS15" s="195"/>
      <c r="JCT15" s="195"/>
      <c r="JCU15" s="195"/>
      <c r="JCV15" s="315"/>
      <c r="JCW15" s="195"/>
      <c r="JCX15" s="195"/>
      <c r="JCY15" s="195"/>
      <c r="JCZ15" s="195"/>
      <c r="JDA15" s="195"/>
      <c r="JDB15" s="195"/>
      <c r="JDC15" s="195"/>
      <c r="JDD15" s="195"/>
      <c r="JDE15" s="195"/>
      <c r="JDF15" s="195"/>
      <c r="JDG15" s="195"/>
      <c r="JDH15" s="195"/>
      <c r="JDI15" s="195"/>
      <c r="JDJ15" s="315"/>
      <c r="JDK15" s="195"/>
      <c r="JDL15" s="195"/>
      <c r="JDM15" s="195"/>
      <c r="JDN15" s="195"/>
      <c r="JDO15" s="195"/>
      <c r="JDP15" s="195"/>
      <c r="JDQ15" s="195"/>
      <c r="JDR15" s="195"/>
      <c r="JDS15" s="195"/>
      <c r="JDT15" s="195"/>
      <c r="JDU15" s="195"/>
      <c r="JDV15" s="195"/>
      <c r="JDW15" s="195"/>
      <c r="JDX15" s="315"/>
      <c r="JDY15" s="195"/>
      <c r="JDZ15" s="195"/>
      <c r="JEA15" s="195"/>
      <c r="JEB15" s="195"/>
      <c r="JEC15" s="195"/>
      <c r="JED15" s="195"/>
      <c r="JEE15" s="195"/>
      <c r="JEF15" s="195"/>
      <c r="JEG15" s="195"/>
      <c r="JEH15" s="195"/>
      <c r="JEI15" s="195"/>
      <c r="JEJ15" s="195"/>
      <c r="JEK15" s="195"/>
      <c r="JEL15" s="315"/>
      <c r="JEM15" s="195"/>
      <c r="JEN15" s="195"/>
      <c r="JEO15" s="195"/>
      <c r="JEP15" s="195"/>
      <c r="JEQ15" s="195"/>
      <c r="JER15" s="195"/>
      <c r="JES15" s="195"/>
      <c r="JET15" s="195"/>
      <c r="JEU15" s="195"/>
      <c r="JEV15" s="195"/>
      <c r="JEW15" s="195"/>
      <c r="JEX15" s="195"/>
      <c r="JEY15" s="195"/>
      <c r="JEZ15" s="315"/>
      <c r="JFA15" s="195"/>
      <c r="JFB15" s="195"/>
      <c r="JFC15" s="195"/>
      <c r="JFD15" s="195"/>
      <c r="JFE15" s="195"/>
      <c r="JFF15" s="195"/>
      <c r="JFG15" s="195"/>
      <c r="JFH15" s="195"/>
      <c r="JFI15" s="195"/>
      <c r="JFJ15" s="195"/>
      <c r="JFK15" s="195"/>
      <c r="JFL15" s="195"/>
      <c r="JFM15" s="195"/>
      <c r="JFN15" s="315"/>
      <c r="JFO15" s="195"/>
      <c r="JFP15" s="195"/>
      <c r="JFQ15" s="195"/>
      <c r="JFR15" s="195"/>
      <c r="JFS15" s="195"/>
      <c r="JFT15" s="195"/>
      <c r="JFU15" s="195"/>
      <c r="JFV15" s="195"/>
      <c r="JFW15" s="195"/>
      <c r="JFX15" s="195"/>
      <c r="JFY15" s="195"/>
      <c r="JFZ15" s="195"/>
      <c r="JGA15" s="195"/>
      <c r="JGB15" s="315"/>
      <c r="JGC15" s="195"/>
      <c r="JGD15" s="195"/>
      <c r="JGE15" s="195"/>
      <c r="JGF15" s="195"/>
      <c r="JGG15" s="195"/>
      <c r="JGH15" s="195"/>
      <c r="JGI15" s="195"/>
      <c r="JGJ15" s="195"/>
      <c r="JGK15" s="195"/>
      <c r="JGL15" s="195"/>
      <c r="JGM15" s="195"/>
      <c r="JGN15" s="195"/>
      <c r="JGO15" s="195"/>
      <c r="JGP15" s="315"/>
      <c r="JGQ15" s="195"/>
      <c r="JGR15" s="195"/>
      <c r="JGS15" s="195"/>
      <c r="JGT15" s="195"/>
      <c r="JGU15" s="195"/>
      <c r="JGV15" s="195"/>
      <c r="JGW15" s="195"/>
      <c r="JGX15" s="195"/>
      <c r="JGY15" s="195"/>
      <c r="JGZ15" s="195"/>
      <c r="JHA15" s="195"/>
      <c r="JHB15" s="195"/>
      <c r="JHC15" s="195"/>
      <c r="JHD15" s="315"/>
      <c r="JHE15" s="195"/>
      <c r="JHF15" s="195"/>
      <c r="JHG15" s="195"/>
      <c r="JHH15" s="195"/>
      <c r="JHI15" s="195"/>
      <c r="JHJ15" s="195"/>
      <c r="JHK15" s="195"/>
      <c r="JHL15" s="195"/>
      <c r="JHM15" s="195"/>
      <c r="JHN15" s="195"/>
      <c r="JHO15" s="195"/>
      <c r="JHP15" s="195"/>
      <c r="JHQ15" s="195"/>
      <c r="JHR15" s="315"/>
      <c r="JHS15" s="195"/>
      <c r="JHT15" s="195"/>
      <c r="JHU15" s="195"/>
      <c r="JHV15" s="195"/>
      <c r="JHW15" s="195"/>
      <c r="JHX15" s="195"/>
      <c r="JHY15" s="195"/>
      <c r="JHZ15" s="195"/>
      <c r="JIA15" s="195"/>
      <c r="JIB15" s="195"/>
      <c r="JIC15" s="195"/>
      <c r="JID15" s="195"/>
      <c r="JIE15" s="195"/>
      <c r="JIF15" s="315"/>
      <c r="JIG15" s="195"/>
      <c r="JIH15" s="195"/>
      <c r="JII15" s="195"/>
      <c r="JIJ15" s="195"/>
      <c r="JIK15" s="195"/>
      <c r="JIL15" s="195"/>
      <c r="JIM15" s="195"/>
      <c r="JIN15" s="195"/>
      <c r="JIO15" s="195"/>
      <c r="JIP15" s="195"/>
      <c r="JIQ15" s="195"/>
      <c r="JIR15" s="195"/>
      <c r="JIS15" s="195"/>
      <c r="JIT15" s="315"/>
      <c r="JIU15" s="195"/>
      <c r="JIV15" s="195"/>
      <c r="JIW15" s="195"/>
      <c r="JIX15" s="195"/>
      <c r="JIY15" s="195"/>
      <c r="JIZ15" s="195"/>
      <c r="JJA15" s="195"/>
      <c r="JJB15" s="195"/>
      <c r="JJC15" s="195"/>
      <c r="JJD15" s="195"/>
      <c r="JJE15" s="195"/>
      <c r="JJF15" s="195"/>
      <c r="JJG15" s="195"/>
      <c r="JJH15" s="315"/>
      <c r="JJI15" s="195"/>
      <c r="JJJ15" s="195"/>
      <c r="JJK15" s="195"/>
      <c r="JJL15" s="195"/>
      <c r="JJM15" s="195"/>
      <c r="JJN15" s="195"/>
      <c r="JJO15" s="195"/>
      <c r="JJP15" s="195"/>
      <c r="JJQ15" s="195"/>
      <c r="JJR15" s="195"/>
      <c r="JJS15" s="195"/>
      <c r="JJT15" s="195"/>
      <c r="JJU15" s="195"/>
      <c r="JJV15" s="315"/>
      <c r="JJW15" s="195"/>
      <c r="JJX15" s="195"/>
      <c r="JJY15" s="195"/>
      <c r="JJZ15" s="195"/>
      <c r="JKA15" s="195"/>
      <c r="JKB15" s="195"/>
      <c r="JKC15" s="195"/>
      <c r="JKD15" s="195"/>
      <c r="JKE15" s="195"/>
      <c r="JKF15" s="195"/>
      <c r="JKG15" s="195"/>
      <c r="JKH15" s="195"/>
      <c r="JKI15" s="195"/>
      <c r="JKJ15" s="315"/>
      <c r="JKK15" s="195"/>
      <c r="JKL15" s="195"/>
      <c r="JKM15" s="195"/>
      <c r="JKN15" s="195"/>
      <c r="JKO15" s="195"/>
      <c r="JKP15" s="195"/>
      <c r="JKQ15" s="195"/>
      <c r="JKR15" s="195"/>
      <c r="JKS15" s="195"/>
      <c r="JKT15" s="195"/>
      <c r="JKU15" s="195"/>
      <c r="JKV15" s="195"/>
      <c r="JKW15" s="195"/>
      <c r="JKX15" s="315"/>
      <c r="JKY15" s="195"/>
      <c r="JKZ15" s="195"/>
      <c r="JLA15" s="195"/>
      <c r="JLB15" s="195"/>
      <c r="JLC15" s="195"/>
      <c r="JLD15" s="195"/>
      <c r="JLE15" s="195"/>
      <c r="JLF15" s="195"/>
      <c r="JLG15" s="195"/>
      <c r="JLH15" s="195"/>
      <c r="JLI15" s="195"/>
      <c r="JLJ15" s="195"/>
      <c r="JLK15" s="195"/>
      <c r="JLL15" s="315"/>
      <c r="JLM15" s="195"/>
      <c r="JLN15" s="195"/>
      <c r="JLO15" s="195"/>
      <c r="JLP15" s="195"/>
      <c r="JLQ15" s="195"/>
      <c r="JLR15" s="195"/>
      <c r="JLS15" s="195"/>
      <c r="JLT15" s="195"/>
      <c r="JLU15" s="195"/>
      <c r="JLV15" s="195"/>
      <c r="JLW15" s="195"/>
      <c r="JLX15" s="195"/>
      <c r="JLY15" s="195"/>
      <c r="JLZ15" s="315"/>
      <c r="JMA15" s="195"/>
      <c r="JMB15" s="195"/>
      <c r="JMC15" s="195"/>
      <c r="JMD15" s="195"/>
      <c r="JME15" s="195"/>
      <c r="JMF15" s="195"/>
      <c r="JMG15" s="195"/>
      <c r="JMH15" s="195"/>
      <c r="JMI15" s="195"/>
      <c r="JMJ15" s="195"/>
      <c r="JMK15" s="195"/>
      <c r="JML15" s="195"/>
      <c r="JMM15" s="195"/>
      <c r="JMN15" s="315"/>
      <c r="JMO15" s="195"/>
      <c r="JMP15" s="195"/>
      <c r="JMQ15" s="195"/>
      <c r="JMR15" s="195"/>
      <c r="JMS15" s="195"/>
      <c r="JMT15" s="195"/>
      <c r="JMU15" s="195"/>
      <c r="JMV15" s="195"/>
      <c r="JMW15" s="195"/>
      <c r="JMX15" s="195"/>
      <c r="JMY15" s="195"/>
      <c r="JMZ15" s="195"/>
      <c r="JNA15" s="195"/>
      <c r="JNB15" s="315"/>
      <c r="JNC15" s="195"/>
      <c r="JND15" s="195"/>
      <c r="JNE15" s="195"/>
      <c r="JNF15" s="195"/>
      <c r="JNG15" s="195"/>
      <c r="JNH15" s="195"/>
      <c r="JNI15" s="195"/>
      <c r="JNJ15" s="195"/>
      <c r="JNK15" s="195"/>
      <c r="JNL15" s="195"/>
      <c r="JNM15" s="195"/>
      <c r="JNN15" s="195"/>
      <c r="JNO15" s="195"/>
      <c r="JNP15" s="315"/>
      <c r="JNQ15" s="195"/>
      <c r="JNR15" s="195"/>
      <c r="JNS15" s="195"/>
      <c r="JNT15" s="195"/>
      <c r="JNU15" s="195"/>
      <c r="JNV15" s="195"/>
      <c r="JNW15" s="195"/>
      <c r="JNX15" s="195"/>
      <c r="JNY15" s="195"/>
      <c r="JNZ15" s="195"/>
      <c r="JOA15" s="195"/>
      <c r="JOB15" s="195"/>
      <c r="JOC15" s="195"/>
      <c r="JOD15" s="315"/>
      <c r="JOE15" s="195"/>
      <c r="JOF15" s="195"/>
      <c r="JOG15" s="195"/>
      <c r="JOH15" s="195"/>
      <c r="JOI15" s="195"/>
      <c r="JOJ15" s="195"/>
      <c r="JOK15" s="195"/>
      <c r="JOL15" s="195"/>
      <c r="JOM15" s="195"/>
      <c r="JON15" s="195"/>
      <c r="JOO15" s="195"/>
      <c r="JOP15" s="195"/>
      <c r="JOQ15" s="195"/>
      <c r="JOR15" s="315"/>
      <c r="JOS15" s="195"/>
      <c r="JOT15" s="195"/>
      <c r="JOU15" s="195"/>
      <c r="JOV15" s="195"/>
      <c r="JOW15" s="195"/>
      <c r="JOX15" s="195"/>
      <c r="JOY15" s="195"/>
      <c r="JOZ15" s="195"/>
      <c r="JPA15" s="195"/>
      <c r="JPB15" s="195"/>
      <c r="JPC15" s="195"/>
      <c r="JPD15" s="195"/>
      <c r="JPE15" s="195"/>
      <c r="JPF15" s="315"/>
      <c r="JPG15" s="195"/>
      <c r="JPH15" s="195"/>
      <c r="JPI15" s="195"/>
      <c r="JPJ15" s="195"/>
      <c r="JPK15" s="195"/>
      <c r="JPL15" s="195"/>
      <c r="JPM15" s="195"/>
      <c r="JPN15" s="195"/>
      <c r="JPO15" s="195"/>
      <c r="JPP15" s="195"/>
      <c r="JPQ15" s="195"/>
      <c r="JPR15" s="195"/>
      <c r="JPS15" s="195"/>
      <c r="JPT15" s="315"/>
      <c r="JPU15" s="195"/>
      <c r="JPV15" s="195"/>
      <c r="JPW15" s="195"/>
      <c r="JPX15" s="195"/>
      <c r="JPY15" s="195"/>
      <c r="JPZ15" s="195"/>
      <c r="JQA15" s="195"/>
      <c r="JQB15" s="195"/>
      <c r="JQC15" s="195"/>
      <c r="JQD15" s="195"/>
      <c r="JQE15" s="195"/>
      <c r="JQF15" s="195"/>
      <c r="JQG15" s="195"/>
      <c r="JQH15" s="315"/>
      <c r="JQI15" s="195"/>
      <c r="JQJ15" s="195"/>
      <c r="JQK15" s="195"/>
      <c r="JQL15" s="195"/>
      <c r="JQM15" s="195"/>
      <c r="JQN15" s="195"/>
      <c r="JQO15" s="195"/>
      <c r="JQP15" s="195"/>
      <c r="JQQ15" s="195"/>
      <c r="JQR15" s="195"/>
      <c r="JQS15" s="195"/>
      <c r="JQT15" s="195"/>
      <c r="JQU15" s="195"/>
      <c r="JQV15" s="315"/>
      <c r="JQW15" s="195"/>
      <c r="JQX15" s="195"/>
      <c r="JQY15" s="195"/>
      <c r="JQZ15" s="195"/>
      <c r="JRA15" s="195"/>
      <c r="JRB15" s="195"/>
      <c r="JRC15" s="195"/>
      <c r="JRD15" s="195"/>
      <c r="JRE15" s="195"/>
      <c r="JRF15" s="195"/>
      <c r="JRG15" s="195"/>
      <c r="JRH15" s="195"/>
      <c r="JRI15" s="195"/>
      <c r="JRJ15" s="315"/>
      <c r="JRK15" s="195"/>
      <c r="JRL15" s="195"/>
      <c r="JRM15" s="195"/>
      <c r="JRN15" s="195"/>
      <c r="JRO15" s="195"/>
      <c r="JRP15" s="195"/>
      <c r="JRQ15" s="195"/>
      <c r="JRR15" s="195"/>
      <c r="JRS15" s="195"/>
      <c r="JRT15" s="195"/>
      <c r="JRU15" s="195"/>
      <c r="JRV15" s="195"/>
      <c r="JRW15" s="195"/>
      <c r="JRX15" s="315"/>
      <c r="JRY15" s="195"/>
      <c r="JRZ15" s="195"/>
      <c r="JSA15" s="195"/>
      <c r="JSB15" s="195"/>
      <c r="JSC15" s="195"/>
      <c r="JSD15" s="195"/>
      <c r="JSE15" s="195"/>
      <c r="JSF15" s="195"/>
      <c r="JSG15" s="195"/>
      <c r="JSH15" s="195"/>
      <c r="JSI15" s="195"/>
      <c r="JSJ15" s="195"/>
      <c r="JSK15" s="195"/>
      <c r="JSL15" s="315"/>
      <c r="JSM15" s="195"/>
      <c r="JSN15" s="195"/>
      <c r="JSO15" s="195"/>
      <c r="JSP15" s="195"/>
      <c r="JSQ15" s="195"/>
      <c r="JSR15" s="195"/>
      <c r="JSS15" s="195"/>
      <c r="JST15" s="195"/>
      <c r="JSU15" s="195"/>
      <c r="JSV15" s="195"/>
      <c r="JSW15" s="195"/>
      <c r="JSX15" s="195"/>
      <c r="JSY15" s="195"/>
      <c r="JSZ15" s="315"/>
      <c r="JTA15" s="195"/>
      <c r="JTB15" s="195"/>
      <c r="JTC15" s="195"/>
      <c r="JTD15" s="195"/>
      <c r="JTE15" s="195"/>
      <c r="JTF15" s="195"/>
      <c r="JTG15" s="195"/>
      <c r="JTH15" s="195"/>
      <c r="JTI15" s="195"/>
      <c r="JTJ15" s="195"/>
      <c r="JTK15" s="195"/>
      <c r="JTL15" s="195"/>
      <c r="JTM15" s="195"/>
      <c r="JTN15" s="315"/>
      <c r="JTO15" s="195"/>
      <c r="JTP15" s="195"/>
      <c r="JTQ15" s="195"/>
      <c r="JTR15" s="195"/>
      <c r="JTS15" s="195"/>
      <c r="JTT15" s="195"/>
      <c r="JTU15" s="195"/>
      <c r="JTV15" s="195"/>
      <c r="JTW15" s="195"/>
      <c r="JTX15" s="195"/>
      <c r="JTY15" s="195"/>
      <c r="JTZ15" s="195"/>
      <c r="JUA15" s="195"/>
      <c r="JUB15" s="315"/>
      <c r="JUC15" s="195"/>
      <c r="JUD15" s="195"/>
      <c r="JUE15" s="195"/>
      <c r="JUF15" s="195"/>
      <c r="JUG15" s="195"/>
      <c r="JUH15" s="195"/>
      <c r="JUI15" s="195"/>
      <c r="JUJ15" s="195"/>
      <c r="JUK15" s="195"/>
      <c r="JUL15" s="195"/>
      <c r="JUM15" s="195"/>
      <c r="JUN15" s="195"/>
      <c r="JUO15" s="195"/>
      <c r="JUP15" s="315"/>
      <c r="JUQ15" s="195"/>
      <c r="JUR15" s="195"/>
      <c r="JUS15" s="195"/>
      <c r="JUT15" s="195"/>
      <c r="JUU15" s="195"/>
      <c r="JUV15" s="195"/>
      <c r="JUW15" s="195"/>
      <c r="JUX15" s="195"/>
      <c r="JUY15" s="195"/>
      <c r="JUZ15" s="195"/>
      <c r="JVA15" s="195"/>
      <c r="JVB15" s="195"/>
      <c r="JVC15" s="195"/>
      <c r="JVD15" s="315"/>
      <c r="JVE15" s="195"/>
      <c r="JVF15" s="195"/>
      <c r="JVG15" s="195"/>
      <c r="JVH15" s="195"/>
      <c r="JVI15" s="195"/>
      <c r="JVJ15" s="195"/>
      <c r="JVK15" s="195"/>
      <c r="JVL15" s="195"/>
      <c r="JVM15" s="195"/>
      <c r="JVN15" s="195"/>
      <c r="JVO15" s="195"/>
      <c r="JVP15" s="195"/>
      <c r="JVQ15" s="195"/>
      <c r="JVR15" s="315"/>
      <c r="JVS15" s="195"/>
      <c r="JVT15" s="195"/>
      <c r="JVU15" s="195"/>
      <c r="JVV15" s="195"/>
      <c r="JVW15" s="195"/>
      <c r="JVX15" s="195"/>
      <c r="JVY15" s="195"/>
      <c r="JVZ15" s="195"/>
      <c r="JWA15" s="195"/>
      <c r="JWB15" s="195"/>
      <c r="JWC15" s="195"/>
      <c r="JWD15" s="195"/>
      <c r="JWE15" s="195"/>
      <c r="JWF15" s="315"/>
      <c r="JWG15" s="195"/>
      <c r="JWH15" s="195"/>
      <c r="JWI15" s="195"/>
      <c r="JWJ15" s="195"/>
      <c r="JWK15" s="195"/>
      <c r="JWL15" s="195"/>
      <c r="JWM15" s="195"/>
      <c r="JWN15" s="195"/>
      <c r="JWO15" s="195"/>
      <c r="JWP15" s="195"/>
      <c r="JWQ15" s="195"/>
      <c r="JWR15" s="195"/>
      <c r="JWS15" s="195"/>
      <c r="JWT15" s="315"/>
      <c r="JWU15" s="195"/>
      <c r="JWV15" s="195"/>
      <c r="JWW15" s="195"/>
      <c r="JWX15" s="195"/>
      <c r="JWY15" s="195"/>
      <c r="JWZ15" s="195"/>
      <c r="JXA15" s="195"/>
      <c r="JXB15" s="195"/>
      <c r="JXC15" s="195"/>
      <c r="JXD15" s="195"/>
      <c r="JXE15" s="195"/>
      <c r="JXF15" s="195"/>
      <c r="JXG15" s="195"/>
      <c r="JXH15" s="315"/>
      <c r="JXI15" s="195"/>
      <c r="JXJ15" s="195"/>
      <c r="JXK15" s="195"/>
      <c r="JXL15" s="195"/>
      <c r="JXM15" s="195"/>
      <c r="JXN15" s="195"/>
      <c r="JXO15" s="195"/>
      <c r="JXP15" s="195"/>
      <c r="JXQ15" s="195"/>
      <c r="JXR15" s="195"/>
      <c r="JXS15" s="195"/>
      <c r="JXT15" s="195"/>
      <c r="JXU15" s="195"/>
      <c r="JXV15" s="315"/>
      <c r="JXW15" s="195"/>
      <c r="JXX15" s="195"/>
      <c r="JXY15" s="195"/>
      <c r="JXZ15" s="195"/>
      <c r="JYA15" s="195"/>
      <c r="JYB15" s="195"/>
      <c r="JYC15" s="195"/>
      <c r="JYD15" s="195"/>
      <c r="JYE15" s="195"/>
      <c r="JYF15" s="195"/>
      <c r="JYG15" s="195"/>
      <c r="JYH15" s="195"/>
      <c r="JYI15" s="195"/>
      <c r="JYJ15" s="315"/>
      <c r="JYK15" s="195"/>
      <c r="JYL15" s="195"/>
      <c r="JYM15" s="195"/>
      <c r="JYN15" s="195"/>
      <c r="JYO15" s="195"/>
      <c r="JYP15" s="195"/>
      <c r="JYQ15" s="195"/>
      <c r="JYR15" s="195"/>
      <c r="JYS15" s="195"/>
      <c r="JYT15" s="195"/>
      <c r="JYU15" s="195"/>
      <c r="JYV15" s="195"/>
      <c r="JYW15" s="195"/>
      <c r="JYX15" s="315"/>
      <c r="JYY15" s="195"/>
      <c r="JYZ15" s="195"/>
      <c r="JZA15" s="195"/>
      <c r="JZB15" s="195"/>
      <c r="JZC15" s="195"/>
      <c r="JZD15" s="195"/>
      <c r="JZE15" s="195"/>
      <c r="JZF15" s="195"/>
      <c r="JZG15" s="195"/>
      <c r="JZH15" s="195"/>
      <c r="JZI15" s="195"/>
      <c r="JZJ15" s="195"/>
      <c r="JZK15" s="195"/>
      <c r="JZL15" s="315"/>
      <c r="JZM15" s="195"/>
      <c r="JZN15" s="195"/>
      <c r="JZO15" s="195"/>
      <c r="JZP15" s="195"/>
      <c r="JZQ15" s="195"/>
      <c r="JZR15" s="195"/>
      <c r="JZS15" s="195"/>
      <c r="JZT15" s="195"/>
      <c r="JZU15" s="195"/>
      <c r="JZV15" s="195"/>
      <c r="JZW15" s="195"/>
      <c r="JZX15" s="195"/>
      <c r="JZY15" s="195"/>
      <c r="JZZ15" s="315"/>
      <c r="KAA15" s="195"/>
      <c r="KAB15" s="195"/>
      <c r="KAC15" s="195"/>
      <c r="KAD15" s="195"/>
      <c r="KAE15" s="195"/>
      <c r="KAF15" s="195"/>
      <c r="KAG15" s="195"/>
      <c r="KAH15" s="195"/>
      <c r="KAI15" s="195"/>
      <c r="KAJ15" s="195"/>
      <c r="KAK15" s="195"/>
      <c r="KAL15" s="195"/>
      <c r="KAM15" s="195"/>
      <c r="KAN15" s="315"/>
      <c r="KAO15" s="195"/>
      <c r="KAP15" s="195"/>
      <c r="KAQ15" s="195"/>
      <c r="KAR15" s="195"/>
      <c r="KAS15" s="195"/>
      <c r="KAT15" s="195"/>
      <c r="KAU15" s="195"/>
      <c r="KAV15" s="195"/>
      <c r="KAW15" s="195"/>
      <c r="KAX15" s="195"/>
      <c r="KAY15" s="195"/>
      <c r="KAZ15" s="195"/>
      <c r="KBA15" s="195"/>
      <c r="KBB15" s="315"/>
      <c r="KBC15" s="195"/>
      <c r="KBD15" s="195"/>
      <c r="KBE15" s="195"/>
      <c r="KBF15" s="195"/>
      <c r="KBG15" s="195"/>
      <c r="KBH15" s="195"/>
      <c r="KBI15" s="195"/>
      <c r="KBJ15" s="195"/>
      <c r="KBK15" s="195"/>
      <c r="KBL15" s="195"/>
      <c r="KBM15" s="195"/>
      <c r="KBN15" s="195"/>
      <c r="KBO15" s="195"/>
      <c r="KBP15" s="315"/>
      <c r="KBQ15" s="195"/>
      <c r="KBR15" s="195"/>
      <c r="KBS15" s="195"/>
      <c r="KBT15" s="195"/>
      <c r="KBU15" s="195"/>
      <c r="KBV15" s="195"/>
      <c r="KBW15" s="195"/>
      <c r="KBX15" s="195"/>
      <c r="KBY15" s="195"/>
      <c r="KBZ15" s="195"/>
      <c r="KCA15" s="195"/>
      <c r="KCB15" s="195"/>
      <c r="KCC15" s="195"/>
      <c r="KCD15" s="315"/>
      <c r="KCE15" s="195"/>
      <c r="KCF15" s="195"/>
      <c r="KCG15" s="195"/>
      <c r="KCH15" s="195"/>
      <c r="KCI15" s="195"/>
      <c r="KCJ15" s="195"/>
      <c r="KCK15" s="195"/>
      <c r="KCL15" s="195"/>
      <c r="KCM15" s="195"/>
      <c r="KCN15" s="195"/>
      <c r="KCO15" s="195"/>
      <c r="KCP15" s="195"/>
      <c r="KCQ15" s="195"/>
      <c r="KCR15" s="315"/>
      <c r="KCS15" s="195"/>
      <c r="KCT15" s="195"/>
      <c r="KCU15" s="195"/>
      <c r="KCV15" s="195"/>
      <c r="KCW15" s="195"/>
      <c r="KCX15" s="195"/>
      <c r="KCY15" s="195"/>
      <c r="KCZ15" s="195"/>
      <c r="KDA15" s="195"/>
      <c r="KDB15" s="195"/>
      <c r="KDC15" s="195"/>
      <c r="KDD15" s="195"/>
      <c r="KDE15" s="195"/>
      <c r="KDF15" s="315"/>
      <c r="KDG15" s="195"/>
      <c r="KDH15" s="195"/>
      <c r="KDI15" s="195"/>
      <c r="KDJ15" s="195"/>
      <c r="KDK15" s="195"/>
      <c r="KDL15" s="195"/>
      <c r="KDM15" s="195"/>
      <c r="KDN15" s="195"/>
      <c r="KDO15" s="195"/>
      <c r="KDP15" s="195"/>
      <c r="KDQ15" s="195"/>
      <c r="KDR15" s="195"/>
      <c r="KDS15" s="195"/>
      <c r="KDT15" s="315"/>
      <c r="KDU15" s="195"/>
      <c r="KDV15" s="195"/>
      <c r="KDW15" s="195"/>
      <c r="KDX15" s="195"/>
      <c r="KDY15" s="195"/>
      <c r="KDZ15" s="195"/>
      <c r="KEA15" s="195"/>
      <c r="KEB15" s="195"/>
      <c r="KEC15" s="195"/>
      <c r="KED15" s="195"/>
      <c r="KEE15" s="195"/>
      <c r="KEF15" s="195"/>
      <c r="KEG15" s="195"/>
      <c r="KEH15" s="315"/>
      <c r="KEI15" s="195"/>
      <c r="KEJ15" s="195"/>
      <c r="KEK15" s="195"/>
      <c r="KEL15" s="195"/>
      <c r="KEM15" s="195"/>
      <c r="KEN15" s="195"/>
      <c r="KEO15" s="195"/>
      <c r="KEP15" s="195"/>
      <c r="KEQ15" s="195"/>
      <c r="KER15" s="195"/>
      <c r="KES15" s="195"/>
      <c r="KET15" s="195"/>
      <c r="KEU15" s="195"/>
      <c r="KEV15" s="315"/>
      <c r="KEW15" s="195"/>
      <c r="KEX15" s="195"/>
      <c r="KEY15" s="195"/>
      <c r="KEZ15" s="195"/>
      <c r="KFA15" s="195"/>
      <c r="KFB15" s="195"/>
      <c r="KFC15" s="195"/>
      <c r="KFD15" s="195"/>
      <c r="KFE15" s="195"/>
      <c r="KFF15" s="195"/>
      <c r="KFG15" s="195"/>
      <c r="KFH15" s="195"/>
      <c r="KFI15" s="195"/>
      <c r="KFJ15" s="315"/>
      <c r="KFK15" s="195"/>
      <c r="KFL15" s="195"/>
      <c r="KFM15" s="195"/>
      <c r="KFN15" s="195"/>
      <c r="KFO15" s="195"/>
      <c r="KFP15" s="195"/>
      <c r="KFQ15" s="195"/>
      <c r="KFR15" s="195"/>
      <c r="KFS15" s="195"/>
      <c r="KFT15" s="195"/>
      <c r="KFU15" s="195"/>
      <c r="KFV15" s="195"/>
      <c r="KFW15" s="195"/>
      <c r="KFX15" s="315"/>
      <c r="KFY15" s="195"/>
      <c r="KFZ15" s="195"/>
      <c r="KGA15" s="195"/>
      <c r="KGB15" s="195"/>
      <c r="KGC15" s="195"/>
      <c r="KGD15" s="195"/>
      <c r="KGE15" s="195"/>
      <c r="KGF15" s="195"/>
      <c r="KGG15" s="195"/>
      <c r="KGH15" s="195"/>
      <c r="KGI15" s="195"/>
      <c r="KGJ15" s="195"/>
      <c r="KGK15" s="195"/>
      <c r="KGL15" s="315"/>
      <c r="KGM15" s="195"/>
      <c r="KGN15" s="195"/>
      <c r="KGO15" s="195"/>
      <c r="KGP15" s="195"/>
      <c r="KGQ15" s="195"/>
      <c r="KGR15" s="195"/>
      <c r="KGS15" s="195"/>
      <c r="KGT15" s="195"/>
      <c r="KGU15" s="195"/>
      <c r="KGV15" s="195"/>
      <c r="KGW15" s="195"/>
      <c r="KGX15" s="195"/>
      <c r="KGY15" s="195"/>
      <c r="KGZ15" s="315"/>
      <c r="KHA15" s="195"/>
      <c r="KHB15" s="195"/>
      <c r="KHC15" s="195"/>
      <c r="KHD15" s="195"/>
      <c r="KHE15" s="195"/>
      <c r="KHF15" s="195"/>
      <c r="KHG15" s="195"/>
      <c r="KHH15" s="195"/>
      <c r="KHI15" s="195"/>
      <c r="KHJ15" s="195"/>
      <c r="KHK15" s="195"/>
      <c r="KHL15" s="195"/>
      <c r="KHM15" s="195"/>
      <c r="KHN15" s="315"/>
      <c r="KHO15" s="195"/>
      <c r="KHP15" s="195"/>
      <c r="KHQ15" s="195"/>
      <c r="KHR15" s="195"/>
      <c r="KHS15" s="195"/>
      <c r="KHT15" s="195"/>
      <c r="KHU15" s="195"/>
      <c r="KHV15" s="195"/>
      <c r="KHW15" s="195"/>
      <c r="KHX15" s="195"/>
      <c r="KHY15" s="195"/>
      <c r="KHZ15" s="195"/>
      <c r="KIA15" s="195"/>
      <c r="KIB15" s="315"/>
      <c r="KIC15" s="195"/>
      <c r="KID15" s="195"/>
      <c r="KIE15" s="195"/>
      <c r="KIF15" s="195"/>
      <c r="KIG15" s="195"/>
      <c r="KIH15" s="195"/>
      <c r="KII15" s="195"/>
      <c r="KIJ15" s="195"/>
      <c r="KIK15" s="195"/>
      <c r="KIL15" s="195"/>
      <c r="KIM15" s="195"/>
      <c r="KIN15" s="195"/>
      <c r="KIO15" s="195"/>
      <c r="KIP15" s="315"/>
      <c r="KIQ15" s="195"/>
      <c r="KIR15" s="195"/>
      <c r="KIS15" s="195"/>
      <c r="KIT15" s="195"/>
      <c r="KIU15" s="195"/>
      <c r="KIV15" s="195"/>
      <c r="KIW15" s="195"/>
      <c r="KIX15" s="195"/>
      <c r="KIY15" s="195"/>
      <c r="KIZ15" s="195"/>
      <c r="KJA15" s="195"/>
      <c r="KJB15" s="195"/>
      <c r="KJC15" s="195"/>
      <c r="KJD15" s="315"/>
      <c r="KJE15" s="195"/>
      <c r="KJF15" s="195"/>
      <c r="KJG15" s="195"/>
      <c r="KJH15" s="195"/>
      <c r="KJI15" s="195"/>
      <c r="KJJ15" s="195"/>
      <c r="KJK15" s="195"/>
      <c r="KJL15" s="195"/>
      <c r="KJM15" s="195"/>
      <c r="KJN15" s="195"/>
      <c r="KJO15" s="195"/>
      <c r="KJP15" s="195"/>
      <c r="KJQ15" s="195"/>
      <c r="KJR15" s="315"/>
      <c r="KJS15" s="195"/>
      <c r="KJT15" s="195"/>
      <c r="KJU15" s="195"/>
      <c r="KJV15" s="195"/>
      <c r="KJW15" s="195"/>
      <c r="KJX15" s="195"/>
      <c r="KJY15" s="195"/>
      <c r="KJZ15" s="195"/>
      <c r="KKA15" s="195"/>
      <c r="KKB15" s="195"/>
      <c r="KKC15" s="195"/>
      <c r="KKD15" s="195"/>
      <c r="KKE15" s="195"/>
      <c r="KKF15" s="315"/>
      <c r="KKG15" s="195"/>
      <c r="KKH15" s="195"/>
      <c r="KKI15" s="195"/>
      <c r="KKJ15" s="195"/>
      <c r="KKK15" s="195"/>
      <c r="KKL15" s="195"/>
      <c r="KKM15" s="195"/>
      <c r="KKN15" s="195"/>
      <c r="KKO15" s="195"/>
      <c r="KKP15" s="195"/>
      <c r="KKQ15" s="195"/>
      <c r="KKR15" s="195"/>
      <c r="KKS15" s="195"/>
      <c r="KKT15" s="315"/>
      <c r="KKU15" s="195"/>
      <c r="KKV15" s="195"/>
      <c r="KKW15" s="195"/>
      <c r="KKX15" s="195"/>
      <c r="KKY15" s="195"/>
      <c r="KKZ15" s="195"/>
      <c r="KLA15" s="195"/>
      <c r="KLB15" s="195"/>
      <c r="KLC15" s="195"/>
      <c r="KLD15" s="195"/>
      <c r="KLE15" s="195"/>
      <c r="KLF15" s="195"/>
      <c r="KLG15" s="195"/>
      <c r="KLH15" s="315"/>
      <c r="KLI15" s="195"/>
      <c r="KLJ15" s="195"/>
      <c r="KLK15" s="195"/>
      <c r="KLL15" s="195"/>
      <c r="KLM15" s="195"/>
      <c r="KLN15" s="195"/>
      <c r="KLO15" s="195"/>
      <c r="KLP15" s="195"/>
      <c r="KLQ15" s="195"/>
      <c r="KLR15" s="195"/>
      <c r="KLS15" s="195"/>
      <c r="KLT15" s="195"/>
      <c r="KLU15" s="195"/>
      <c r="KLV15" s="315"/>
      <c r="KLW15" s="195"/>
      <c r="KLX15" s="195"/>
      <c r="KLY15" s="195"/>
      <c r="KLZ15" s="195"/>
      <c r="KMA15" s="195"/>
      <c r="KMB15" s="195"/>
      <c r="KMC15" s="195"/>
      <c r="KMD15" s="195"/>
      <c r="KME15" s="195"/>
      <c r="KMF15" s="195"/>
      <c r="KMG15" s="195"/>
      <c r="KMH15" s="195"/>
      <c r="KMI15" s="195"/>
      <c r="KMJ15" s="315"/>
      <c r="KMK15" s="195"/>
      <c r="KML15" s="195"/>
      <c r="KMM15" s="195"/>
      <c r="KMN15" s="195"/>
      <c r="KMO15" s="195"/>
      <c r="KMP15" s="195"/>
      <c r="KMQ15" s="195"/>
      <c r="KMR15" s="195"/>
      <c r="KMS15" s="195"/>
      <c r="KMT15" s="195"/>
      <c r="KMU15" s="195"/>
      <c r="KMV15" s="195"/>
      <c r="KMW15" s="195"/>
      <c r="KMX15" s="315"/>
      <c r="KMY15" s="195"/>
      <c r="KMZ15" s="195"/>
      <c r="KNA15" s="195"/>
      <c r="KNB15" s="195"/>
      <c r="KNC15" s="195"/>
      <c r="KND15" s="195"/>
      <c r="KNE15" s="195"/>
      <c r="KNF15" s="195"/>
      <c r="KNG15" s="195"/>
      <c r="KNH15" s="195"/>
      <c r="KNI15" s="195"/>
      <c r="KNJ15" s="195"/>
      <c r="KNK15" s="195"/>
      <c r="KNL15" s="315"/>
      <c r="KNM15" s="195"/>
      <c r="KNN15" s="195"/>
      <c r="KNO15" s="195"/>
      <c r="KNP15" s="195"/>
      <c r="KNQ15" s="195"/>
      <c r="KNR15" s="195"/>
      <c r="KNS15" s="195"/>
      <c r="KNT15" s="195"/>
      <c r="KNU15" s="195"/>
      <c r="KNV15" s="195"/>
      <c r="KNW15" s="195"/>
      <c r="KNX15" s="195"/>
      <c r="KNY15" s="195"/>
      <c r="KNZ15" s="315"/>
      <c r="KOA15" s="195"/>
      <c r="KOB15" s="195"/>
      <c r="KOC15" s="195"/>
      <c r="KOD15" s="195"/>
      <c r="KOE15" s="195"/>
      <c r="KOF15" s="195"/>
      <c r="KOG15" s="195"/>
      <c r="KOH15" s="195"/>
      <c r="KOI15" s="195"/>
      <c r="KOJ15" s="195"/>
      <c r="KOK15" s="195"/>
      <c r="KOL15" s="195"/>
      <c r="KOM15" s="195"/>
      <c r="KON15" s="315"/>
      <c r="KOO15" s="195"/>
      <c r="KOP15" s="195"/>
      <c r="KOQ15" s="195"/>
      <c r="KOR15" s="195"/>
      <c r="KOS15" s="195"/>
      <c r="KOT15" s="195"/>
      <c r="KOU15" s="195"/>
      <c r="KOV15" s="195"/>
      <c r="KOW15" s="195"/>
      <c r="KOX15" s="195"/>
      <c r="KOY15" s="195"/>
      <c r="KOZ15" s="195"/>
      <c r="KPA15" s="195"/>
      <c r="KPB15" s="315"/>
      <c r="KPC15" s="195"/>
      <c r="KPD15" s="195"/>
      <c r="KPE15" s="195"/>
      <c r="KPF15" s="195"/>
      <c r="KPG15" s="195"/>
      <c r="KPH15" s="195"/>
      <c r="KPI15" s="195"/>
      <c r="KPJ15" s="195"/>
      <c r="KPK15" s="195"/>
      <c r="KPL15" s="195"/>
      <c r="KPM15" s="195"/>
      <c r="KPN15" s="195"/>
      <c r="KPO15" s="195"/>
      <c r="KPP15" s="315"/>
      <c r="KPQ15" s="195"/>
      <c r="KPR15" s="195"/>
      <c r="KPS15" s="195"/>
      <c r="KPT15" s="195"/>
      <c r="KPU15" s="195"/>
      <c r="KPV15" s="195"/>
      <c r="KPW15" s="195"/>
      <c r="KPX15" s="195"/>
      <c r="KPY15" s="195"/>
      <c r="KPZ15" s="195"/>
      <c r="KQA15" s="195"/>
      <c r="KQB15" s="195"/>
      <c r="KQC15" s="195"/>
      <c r="KQD15" s="315"/>
      <c r="KQE15" s="195"/>
      <c r="KQF15" s="195"/>
      <c r="KQG15" s="195"/>
      <c r="KQH15" s="195"/>
      <c r="KQI15" s="195"/>
      <c r="KQJ15" s="195"/>
      <c r="KQK15" s="195"/>
      <c r="KQL15" s="195"/>
      <c r="KQM15" s="195"/>
      <c r="KQN15" s="195"/>
      <c r="KQO15" s="195"/>
      <c r="KQP15" s="195"/>
      <c r="KQQ15" s="195"/>
      <c r="KQR15" s="315"/>
      <c r="KQS15" s="195"/>
      <c r="KQT15" s="195"/>
      <c r="KQU15" s="195"/>
      <c r="KQV15" s="195"/>
      <c r="KQW15" s="195"/>
      <c r="KQX15" s="195"/>
      <c r="KQY15" s="195"/>
      <c r="KQZ15" s="195"/>
      <c r="KRA15" s="195"/>
      <c r="KRB15" s="195"/>
      <c r="KRC15" s="195"/>
      <c r="KRD15" s="195"/>
      <c r="KRE15" s="195"/>
      <c r="KRF15" s="315"/>
      <c r="KRG15" s="195"/>
      <c r="KRH15" s="195"/>
      <c r="KRI15" s="195"/>
      <c r="KRJ15" s="195"/>
      <c r="KRK15" s="195"/>
      <c r="KRL15" s="195"/>
      <c r="KRM15" s="195"/>
      <c r="KRN15" s="195"/>
      <c r="KRO15" s="195"/>
      <c r="KRP15" s="195"/>
      <c r="KRQ15" s="195"/>
      <c r="KRR15" s="195"/>
      <c r="KRS15" s="195"/>
      <c r="KRT15" s="315"/>
      <c r="KRU15" s="195"/>
      <c r="KRV15" s="195"/>
      <c r="KRW15" s="195"/>
      <c r="KRX15" s="195"/>
      <c r="KRY15" s="195"/>
      <c r="KRZ15" s="195"/>
      <c r="KSA15" s="195"/>
      <c r="KSB15" s="195"/>
      <c r="KSC15" s="195"/>
      <c r="KSD15" s="195"/>
      <c r="KSE15" s="195"/>
      <c r="KSF15" s="195"/>
      <c r="KSG15" s="195"/>
      <c r="KSH15" s="315"/>
      <c r="KSI15" s="195"/>
      <c r="KSJ15" s="195"/>
      <c r="KSK15" s="195"/>
      <c r="KSL15" s="195"/>
      <c r="KSM15" s="195"/>
      <c r="KSN15" s="195"/>
      <c r="KSO15" s="195"/>
      <c r="KSP15" s="195"/>
      <c r="KSQ15" s="195"/>
      <c r="KSR15" s="195"/>
      <c r="KSS15" s="195"/>
      <c r="KST15" s="195"/>
      <c r="KSU15" s="195"/>
      <c r="KSV15" s="315"/>
      <c r="KSW15" s="195"/>
      <c r="KSX15" s="195"/>
      <c r="KSY15" s="195"/>
      <c r="KSZ15" s="195"/>
      <c r="KTA15" s="195"/>
      <c r="KTB15" s="195"/>
      <c r="KTC15" s="195"/>
      <c r="KTD15" s="195"/>
      <c r="KTE15" s="195"/>
      <c r="KTF15" s="195"/>
      <c r="KTG15" s="195"/>
      <c r="KTH15" s="195"/>
      <c r="KTI15" s="195"/>
      <c r="KTJ15" s="315"/>
      <c r="KTK15" s="195"/>
      <c r="KTL15" s="195"/>
      <c r="KTM15" s="195"/>
      <c r="KTN15" s="195"/>
      <c r="KTO15" s="195"/>
      <c r="KTP15" s="195"/>
      <c r="KTQ15" s="195"/>
      <c r="KTR15" s="195"/>
      <c r="KTS15" s="195"/>
      <c r="KTT15" s="195"/>
      <c r="KTU15" s="195"/>
      <c r="KTV15" s="195"/>
      <c r="KTW15" s="195"/>
      <c r="KTX15" s="315"/>
      <c r="KTY15" s="195"/>
      <c r="KTZ15" s="195"/>
      <c r="KUA15" s="195"/>
      <c r="KUB15" s="195"/>
      <c r="KUC15" s="195"/>
      <c r="KUD15" s="195"/>
      <c r="KUE15" s="195"/>
      <c r="KUF15" s="195"/>
      <c r="KUG15" s="195"/>
      <c r="KUH15" s="195"/>
      <c r="KUI15" s="195"/>
      <c r="KUJ15" s="195"/>
      <c r="KUK15" s="195"/>
      <c r="KUL15" s="315"/>
      <c r="KUM15" s="195"/>
      <c r="KUN15" s="195"/>
      <c r="KUO15" s="195"/>
      <c r="KUP15" s="195"/>
      <c r="KUQ15" s="195"/>
      <c r="KUR15" s="195"/>
      <c r="KUS15" s="195"/>
      <c r="KUT15" s="195"/>
      <c r="KUU15" s="195"/>
      <c r="KUV15" s="195"/>
      <c r="KUW15" s="195"/>
      <c r="KUX15" s="195"/>
      <c r="KUY15" s="195"/>
      <c r="KUZ15" s="315"/>
      <c r="KVA15" s="195"/>
      <c r="KVB15" s="195"/>
      <c r="KVC15" s="195"/>
      <c r="KVD15" s="195"/>
      <c r="KVE15" s="195"/>
      <c r="KVF15" s="195"/>
      <c r="KVG15" s="195"/>
      <c r="KVH15" s="195"/>
      <c r="KVI15" s="195"/>
      <c r="KVJ15" s="195"/>
      <c r="KVK15" s="195"/>
      <c r="KVL15" s="195"/>
      <c r="KVM15" s="195"/>
      <c r="KVN15" s="315"/>
      <c r="KVO15" s="195"/>
      <c r="KVP15" s="195"/>
      <c r="KVQ15" s="195"/>
      <c r="KVR15" s="195"/>
      <c r="KVS15" s="195"/>
      <c r="KVT15" s="195"/>
      <c r="KVU15" s="195"/>
      <c r="KVV15" s="195"/>
      <c r="KVW15" s="195"/>
      <c r="KVX15" s="195"/>
      <c r="KVY15" s="195"/>
      <c r="KVZ15" s="195"/>
      <c r="KWA15" s="195"/>
      <c r="KWB15" s="315"/>
      <c r="KWC15" s="195"/>
      <c r="KWD15" s="195"/>
      <c r="KWE15" s="195"/>
      <c r="KWF15" s="195"/>
      <c r="KWG15" s="195"/>
      <c r="KWH15" s="195"/>
      <c r="KWI15" s="195"/>
      <c r="KWJ15" s="195"/>
      <c r="KWK15" s="195"/>
      <c r="KWL15" s="195"/>
      <c r="KWM15" s="195"/>
      <c r="KWN15" s="195"/>
      <c r="KWO15" s="195"/>
      <c r="KWP15" s="315"/>
      <c r="KWQ15" s="195"/>
      <c r="KWR15" s="195"/>
      <c r="KWS15" s="195"/>
      <c r="KWT15" s="195"/>
      <c r="KWU15" s="195"/>
      <c r="KWV15" s="195"/>
      <c r="KWW15" s="195"/>
      <c r="KWX15" s="195"/>
      <c r="KWY15" s="195"/>
      <c r="KWZ15" s="195"/>
      <c r="KXA15" s="195"/>
      <c r="KXB15" s="195"/>
      <c r="KXC15" s="195"/>
      <c r="KXD15" s="315"/>
      <c r="KXE15" s="195"/>
      <c r="KXF15" s="195"/>
      <c r="KXG15" s="195"/>
      <c r="KXH15" s="195"/>
      <c r="KXI15" s="195"/>
      <c r="KXJ15" s="195"/>
      <c r="KXK15" s="195"/>
      <c r="KXL15" s="195"/>
      <c r="KXM15" s="195"/>
      <c r="KXN15" s="195"/>
      <c r="KXO15" s="195"/>
      <c r="KXP15" s="195"/>
      <c r="KXQ15" s="195"/>
      <c r="KXR15" s="315"/>
      <c r="KXS15" s="195"/>
      <c r="KXT15" s="195"/>
      <c r="KXU15" s="195"/>
      <c r="KXV15" s="195"/>
      <c r="KXW15" s="195"/>
      <c r="KXX15" s="195"/>
      <c r="KXY15" s="195"/>
      <c r="KXZ15" s="195"/>
      <c r="KYA15" s="195"/>
      <c r="KYB15" s="195"/>
      <c r="KYC15" s="195"/>
      <c r="KYD15" s="195"/>
      <c r="KYE15" s="195"/>
      <c r="KYF15" s="315"/>
      <c r="KYG15" s="195"/>
      <c r="KYH15" s="195"/>
      <c r="KYI15" s="195"/>
      <c r="KYJ15" s="195"/>
      <c r="KYK15" s="195"/>
      <c r="KYL15" s="195"/>
      <c r="KYM15" s="195"/>
      <c r="KYN15" s="195"/>
      <c r="KYO15" s="195"/>
      <c r="KYP15" s="195"/>
      <c r="KYQ15" s="195"/>
      <c r="KYR15" s="195"/>
      <c r="KYS15" s="195"/>
      <c r="KYT15" s="315"/>
      <c r="KYU15" s="195"/>
      <c r="KYV15" s="195"/>
      <c r="KYW15" s="195"/>
      <c r="KYX15" s="195"/>
      <c r="KYY15" s="195"/>
      <c r="KYZ15" s="195"/>
      <c r="KZA15" s="195"/>
      <c r="KZB15" s="195"/>
      <c r="KZC15" s="195"/>
      <c r="KZD15" s="195"/>
      <c r="KZE15" s="195"/>
      <c r="KZF15" s="195"/>
      <c r="KZG15" s="195"/>
      <c r="KZH15" s="315"/>
      <c r="KZI15" s="195"/>
      <c r="KZJ15" s="195"/>
      <c r="KZK15" s="195"/>
      <c r="KZL15" s="195"/>
      <c r="KZM15" s="195"/>
      <c r="KZN15" s="195"/>
      <c r="KZO15" s="195"/>
      <c r="KZP15" s="195"/>
      <c r="KZQ15" s="195"/>
      <c r="KZR15" s="195"/>
      <c r="KZS15" s="195"/>
      <c r="KZT15" s="195"/>
      <c r="KZU15" s="195"/>
      <c r="KZV15" s="315"/>
      <c r="KZW15" s="195"/>
      <c r="KZX15" s="195"/>
      <c r="KZY15" s="195"/>
      <c r="KZZ15" s="195"/>
      <c r="LAA15" s="195"/>
      <c r="LAB15" s="195"/>
      <c r="LAC15" s="195"/>
      <c r="LAD15" s="195"/>
      <c r="LAE15" s="195"/>
      <c r="LAF15" s="195"/>
      <c r="LAG15" s="195"/>
      <c r="LAH15" s="195"/>
      <c r="LAI15" s="195"/>
      <c r="LAJ15" s="315"/>
      <c r="LAK15" s="195"/>
      <c r="LAL15" s="195"/>
      <c r="LAM15" s="195"/>
      <c r="LAN15" s="195"/>
      <c r="LAO15" s="195"/>
      <c r="LAP15" s="195"/>
      <c r="LAQ15" s="195"/>
      <c r="LAR15" s="195"/>
      <c r="LAS15" s="195"/>
      <c r="LAT15" s="195"/>
      <c r="LAU15" s="195"/>
      <c r="LAV15" s="195"/>
      <c r="LAW15" s="195"/>
      <c r="LAX15" s="315"/>
      <c r="LAY15" s="195"/>
      <c r="LAZ15" s="195"/>
      <c r="LBA15" s="195"/>
      <c r="LBB15" s="195"/>
      <c r="LBC15" s="195"/>
      <c r="LBD15" s="195"/>
      <c r="LBE15" s="195"/>
      <c r="LBF15" s="195"/>
      <c r="LBG15" s="195"/>
      <c r="LBH15" s="195"/>
      <c r="LBI15" s="195"/>
      <c r="LBJ15" s="195"/>
      <c r="LBK15" s="195"/>
      <c r="LBL15" s="315"/>
      <c r="LBM15" s="195"/>
      <c r="LBN15" s="195"/>
      <c r="LBO15" s="195"/>
      <c r="LBP15" s="195"/>
      <c r="LBQ15" s="195"/>
      <c r="LBR15" s="195"/>
      <c r="LBS15" s="195"/>
      <c r="LBT15" s="195"/>
      <c r="LBU15" s="195"/>
      <c r="LBV15" s="195"/>
      <c r="LBW15" s="195"/>
      <c r="LBX15" s="195"/>
      <c r="LBY15" s="195"/>
      <c r="LBZ15" s="315"/>
      <c r="LCA15" s="195"/>
      <c r="LCB15" s="195"/>
      <c r="LCC15" s="195"/>
      <c r="LCD15" s="195"/>
      <c r="LCE15" s="195"/>
      <c r="LCF15" s="195"/>
      <c r="LCG15" s="195"/>
      <c r="LCH15" s="195"/>
      <c r="LCI15" s="195"/>
      <c r="LCJ15" s="195"/>
      <c r="LCK15" s="195"/>
      <c r="LCL15" s="195"/>
      <c r="LCM15" s="195"/>
      <c r="LCN15" s="315"/>
      <c r="LCO15" s="195"/>
      <c r="LCP15" s="195"/>
      <c r="LCQ15" s="195"/>
      <c r="LCR15" s="195"/>
      <c r="LCS15" s="195"/>
      <c r="LCT15" s="195"/>
      <c r="LCU15" s="195"/>
      <c r="LCV15" s="195"/>
      <c r="LCW15" s="195"/>
      <c r="LCX15" s="195"/>
      <c r="LCY15" s="195"/>
      <c r="LCZ15" s="195"/>
      <c r="LDA15" s="195"/>
      <c r="LDB15" s="315"/>
      <c r="LDC15" s="195"/>
      <c r="LDD15" s="195"/>
      <c r="LDE15" s="195"/>
      <c r="LDF15" s="195"/>
      <c r="LDG15" s="195"/>
      <c r="LDH15" s="195"/>
      <c r="LDI15" s="195"/>
      <c r="LDJ15" s="195"/>
      <c r="LDK15" s="195"/>
      <c r="LDL15" s="195"/>
      <c r="LDM15" s="195"/>
      <c r="LDN15" s="195"/>
      <c r="LDO15" s="195"/>
      <c r="LDP15" s="315"/>
      <c r="LDQ15" s="195"/>
      <c r="LDR15" s="195"/>
      <c r="LDS15" s="195"/>
      <c r="LDT15" s="195"/>
      <c r="LDU15" s="195"/>
      <c r="LDV15" s="195"/>
      <c r="LDW15" s="195"/>
      <c r="LDX15" s="195"/>
      <c r="LDY15" s="195"/>
      <c r="LDZ15" s="195"/>
      <c r="LEA15" s="195"/>
      <c r="LEB15" s="195"/>
      <c r="LEC15" s="195"/>
      <c r="LED15" s="315"/>
      <c r="LEE15" s="195"/>
      <c r="LEF15" s="195"/>
      <c r="LEG15" s="195"/>
      <c r="LEH15" s="195"/>
      <c r="LEI15" s="195"/>
      <c r="LEJ15" s="195"/>
      <c r="LEK15" s="195"/>
      <c r="LEL15" s="195"/>
      <c r="LEM15" s="195"/>
      <c r="LEN15" s="195"/>
      <c r="LEO15" s="195"/>
      <c r="LEP15" s="195"/>
      <c r="LEQ15" s="195"/>
      <c r="LER15" s="315"/>
      <c r="LES15" s="195"/>
      <c r="LET15" s="195"/>
      <c r="LEU15" s="195"/>
      <c r="LEV15" s="195"/>
      <c r="LEW15" s="195"/>
      <c r="LEX15" s="195"/>
      <c r="LEY15" s="195"/>
      <c r="LEZ15" s="195"/>
      <c r="LFA15" s="195"/>
      <c r="LFB15" s="195"/>
      <c r="LFC15" s="195"/>
      <c r="LFD15" s="195"/>
      <c r="LFE15" s="195"/>
      <c r="LFF15" s="315"/>
      <c r="LFG15" s="195"/>
      <c r="LFH15" s="195"/>
      <c r="LFI15" s="195"/>
      <c r="LFJ15" s="195"/>
      <c r="LFK15" s="195"/>
      <c r="LFL15" s="195"/>
      <c r="LFM15" s="195"/>
      <c r="LFN15" s="195"/>
      <c r="LFO15" s="195"/>
      <c r="LFP15" s="195"/>
      <c r="LFQ15" s="195"/>
      <c r="LFR15" s="195"/>
      <c r="LFS15" s="195"/>
      <c r="LFT15" s="315"/>
      <c r="LFU15" s="195"/>
      <c r="LFV15" s="195"/>
      <c r="LFW15" s="195"/>
      <c r="LFX15" s="195"/>
      <c r="LFY15" s="195"/>
      <c r="LFZ15" s="195"/>
      <c r="LGA15" s="195"/>
      <c r="LGB15" s="195"/>
      <c r="LGC15" s="195"/>
      <c r="LGD15" s="195"/>
      <c r="LGE15" s="195"/>
      <c r="LGF15" s="195"/>
      <c r="LGG15" s="195"/>
      <c r="LGH15" s="315"/>
      <c r="LGI15" s="195"/>
      <c r="LGJ15" s="195"/>
      <c r="LGK15" s="195"/>
      <c r="LGL15" s="195"/>
      <c r="LGM15" s="195"/>
      <c r="LGN15" s="195"/>
      <c r="LGO15" s="195"/>
      <c r="LGP15" s="195"/>
      <c r="LGQ15" s="195"/>
      <c r="LGR15" s="195"/>
      <c r="LGS15" s="195"/>
      <c r="LGT15" s="195"/>
      <c r="LGU15" s="195"/>
      <c r="LGV15" s="315"/>
      <c r="LGW15" s="195"/>
      <c r="LGX15" s="195"/>
      <c r="LGY15" s="195"/>
      <c r="LGZ15" s="195"/>
      <c r="LHA15" s="195"/>
      <c r="LHB15" s="195"/>
      <c r="LHC15" s="195"/>
      <c r="LHD15" s="195"/>
      <c r="LHE15" s="195"/>
      <c r="LHF15" s="195"/>
      <c r="LHG15" s="195"/>
      <c r="LHH15" s="195"/>
      <c r="LHI15" s="195"/>
      <c r="LHJ15" s="315"/>
      <c r="LHK15" s="195"/>
      <c r="LHL15" s="195"/>
      <c r="LHM15" s="195"/>
      <c r="LHN15" s="195"/>
      <c r="LHO15" s="195"/>
      <c r="LHP15" s="195"/>
      <c r="LHQ15" s="195"/>
      <c r="LHR15" s="195"/>
      <c r="LHS15" s="195"/>
      <c r="LHT15" s="195"/>
      <c r="LHU15" s="195"/>
      <c r="LHV15" s="195"/>
      <c r="LHW15" s="195"/>
      <c r="LHX15" s="315"/>
      <c r="LHY15" s="195"/>
      <c r="LHZ15" s="195"/>
      <c r="LIA15" s="195"/>
      <c r="LIB15" s="195"/>
      <c r="LIC15" s="195"/>
      <c r="LID15" s="195"/>
      <c r="LIE15" s="195"/>
      <c r="LIF15" s="195"/>
      <c r="LIG15" s="195"/>
      <c r="LIH15" s="195"/>
      <c r="LII15" s="195"/>
      <c r="LIJ15" s="195"/>
      <c r="LIK15" s="195"/>
      <c r="LIL15" s="315"/>
      <c r="LIM15" s="195"/>
      <c r="LIN15" s="195"/>
      <c r="LIO15" s="195"/>
      <c r="LIP15" s="195"/>
      <c r="LIQ15" s="195"/>
      <c r="LIR15" s="195"/>
      <c r="LIS15" s="195"/>
      <c r="LIT15" s="195"/>
      <c r="LIU15" s="195"/>
      <c r="LIV15" s="195"/>
      <c r="LIW15" s="195"/>
      <c r="LIX15" s="195"/>
      <c r="LIY15" s="195"/>
      <c r="LIZ15" s="315"/>
      <c r="LJA15" s="195"/>
      <c r="LJB15" s="195"/>
      <c r="LJC15" s="195"/>
      <c r="LJD15" s="195"/>
      <c r="LJE15" s="195"/>
      <c r="LJF15" s="195"/>
      <c r="LJG15" s="195"/>
      <c r="LJH15" s="195"/>
      <c r="LJI15" s="195"/>
      <c r="LJJ15" s="195"/>
      <c r="LJK15" s="195"/>
      <c r="LJL15" s="195"/>
      <c r="LJM15" s="195"/>
      <c r="LJN15" s="315"/>
      <c r="LJO15" s="195"/>
      <c r="LJP15" s="195"/>
      <c r="LJQ15" s="195"/>
      <c r="LJR15" s="195"/>
      <c r="LJS15" s="195"/>
      <c r="LJT15" s="195"/>
      <c r="LJU15" s="195"/>
      <c r="LJV15" s="195"/>
      <c r="LJW15" s="195"/>
      <c r="LJX15" s="195"/>
      <c r="LJY15" s="195"/>
      <c r="LJZ15" s="195"/>
      <c r="LKA15" s="195"/>
      <c r="LKB15" s="315"/>
      <c r="LKC15" s="195"/>
      <c r="LKD15" s="195"/>
      <c r="LKE15" s="195"/>
      <c r="LKF15" s="195"/>
      <c r="LKG15" s="195"/>
      <c r="LKH15" s="195"/>
      <c r="LKI15" s="195"/>
      <c r="LKJ15" s="195"/>
      <c r="LKK15" s="195"/>
      <c r="LKL15" s="195"/>
      <c r="LKM15" s="195"/>
      <c r="LKN15" s="195"/>
      <c r="LKO15" s="195"/>
      <c r="LKP15" s="315"/>
      <c r="LKQ15" s="195"/>
      <c r="LKR15" s="195"/>
      <c r="LKS15" s="195"/>
      <c r="LKT15" s="195"/>
      <c r="LKU15" s="195"/>
      <c r="LKV15" s="195"/>
      <c r="LKW15" s="195"/>
      <c r="LKX15" s="195"/>
      <c r="LKY15" s="195"/>
      <c r="LKZ15" s="195"/>
      <c r="LLA15" s="195"/>
      <c r="LLB15" s="195"/>
      <c r="LLC15" s="195"/>
      <c r="LLD15" s="315"/>
      <c r="LLE15" s="195"/>
      <c r="LLF15" s="195"/>
      <c r="LLG15" s="195"/>
      <c r="LLH15" s="195"/>
      <c r="LLI15" s="195"/>
      <c r="LLJ15" s="195"/>
      <c r="LLK15" s="195"/>
      <c r="LLL15" s="195"/>
      <c r="LLM15" s="195"/>
      <c r="LLN15" s="195"/>
      <c r="LLO15" s="195"/>
      <c r="LLP15" s="195"/>
      <c r="LLQ15" s="195"/>
      <c r="LLR15" s="315"/>
      <c r="LLS15" s="195"/>
      <c r="LLT15" s="195"/>
      <c r="LLU15" s="195"/>
      <c r="LLV15" s="195"/>
      <c r="LLW15" s="195"/>
      <c r="LLX15" s="195"/>
      <c r="LLY15" s="195"/>
      <c r="LLZ15" s="195"/>
      <c r="LMA15" s="195"/>
      <c r="LMB15" s="195"/>
      <c r="LMC15" s="195"/>
      <c r="LMD15" s="195"/>
      <c r="LME15" s="195"/>
      <c r="LMF15" s="315"/>
      <c r="LMG15" s="195"/>
      <c r="LMH15" s="195"/>
      <c r="LMI15" s="195"/>
      <c r="LMJ15" s="195"/>
      <c r="LMK15" s="195"/>
      <c r="LML15" s="195"/>
      <c r="LMM15" s="195"/>
      <c r="LMN15" s="195"/>
      <c r="LMO15" s="195"/>
      <c r="LMP15" s="195"/>
      <c r="LMQ15" s="195"/>
      <c r="LMR15" s="195"/>
      <c r="LMS15" s="195"/>
      <c r="LMT15" s="315"/>
      <c r="LMU15" s="195"/>
      <c r="LMV15" s="195"/>
      <c r="LMW15" s="195"/>
      <c r="LMX15" s="195"/>
      <c r="LMY15" s="195"/>
      <c r="LMZ15" s="195"/>
      <c r="LNA15" s="195"/>
      <c r="LNB15" s="195"/>
      <c r="LNC15" s="195"/>
      <c r="LND15" s="195"/>
      <c r="LNE15" s="195"/>
      <c r="LNF15" s="195"/>
      <c r="LNG15" s="195"/>
      <c r="LNH15" s="315"/>
      <c r="LNI15" s="195"/>
      <c r="LNJ15" s="195"/>
      <c r="LNK15" s="195"/>
      <c r="LNL15" s="195"/>
      <c r="LNM15" s="195"/>
      <c r="LNN15" s="195"/>
      <c r="LNO15" s="195"/>
      <c r="LNP15" s="195"/>
      <c r="LNQ15" s="195"/>
      <c r="LNR15" s="195"/>
      <c r="LNS15" s="195"/>
      <c r="LNT15" s="195"/>
      <c r="LNU15" s="195"/>
      <c r="LNV15" s="315"/>
      <c r="LNW15" s="195"/>
      <c r="LNX15" s="195"/>
      <c r="LNY15" s="195"/>
      <c r="LNZ15" s="195"/>
      <c r="LOA15" s="195"/>
      <c r="LOB15" s="195"/>
      <c r="LOC15" s="195"/>
      <c r="LOD15" s="195"/>
      <c r="LOE15" s="195"/>
      <c r="LOF15" s="195"/>
      <c r="LOG15" s="195"/>
      <c r="LOH15" s="195"/>
      <c r="LOI15" s="195"/>
      <c r="LOJ15" s="315"/>
      <c r="LOK15" s="195"/>
      <c r="LOL15" s="195"/>
      <c r="LOM15" s="195"/>
      <c r="LON15" s="195"/>
      <c r="LOO15" s="195"/>
      <c r="LOP15" s="195"/>
      <c r="LOQ15" s="195"/>
      <c r="LOR15" s="195"/>
      <c r="LOS15" s="195"/>
      <c r="LOT15" s="195"/>
      <c r="LOU15" s="195"/>
      <c r="LOV15" s="195"/>
      <c r="LOW15" s="195"/>
      <c r="LOX15" s="315"/>
      <c r="LOY15" s="195"/>
      <c r="LOZ15" s="195"/>
      <c r="LPA15" s="195"/>
      <c r="LPB15" s="195"/>
      <c r="LPC15" s="195"/>
      <c r="LPD15" s="195"/>
      <c r="LPE15" s="195"/>
      <c r="LPF15" s="195"/>
      <c r="LPG15" s="195"/>
      <c r="LPH15" s="195"/>
      <c r="LPI15" s="195"/>
      <c r="LPJ15" s="195"/>
      <c r="LPK15" s="195"/>
      <c r="LPL15" s="315"/>
      <c r="LPM15" s="195"/>
      <c r="LPN15" s="195"/>
      <c r="LPO15" s="195"/>
      <c r="LPP15" s="195"/>
      <c r="LPQ15" s="195"/>
      <c r="LPR15" s="195"/>
      <c r="LPS15" s="195"/>
      <c r="LPT15" s="195"/>
      <c r="LPU15" s="195"/>
      <c r="LPV15" s="195"/>
      <c r="LPW15" s="195"/>
      <c r="LPX15" s="195"/>
      <c r="LPY15" s="195"/>
      <c r="LPZ15" s="315"/>
      <c r="LQA15" s="195"/>
      <c r="LQB15" s="195"/>
      <c r="LQC15" s="195"/>
      <c r="LQD15" s="195"/>
      <c r="LQE15" s="195"/>
      <c r="LQF15" s="195"/>
      <c r="LQG15" s="195"/>
      <c r="LQH15" s="195"/>
      <c r="LQI15" s="195"/>
      <c r="LQJ15" s="195"/>
      <c r="LQK15" s="195"/>
      <c r="LQL15" s="195"/>
      <c r="LQM15" s="195"/>
      <c r="LQN15" s="315"/>
      <c r="LQO15" s="195"/>
      <c r="LQP15" s="195"/>
      <c r="LQQ15" s="195"/>
      <c r="LQR15" s="195"/>
      <c r="LQS15" s="195"/>
      <c r="LQT15" s="195"/>
      <c r="LQU15" s="195"/>
      <c r="LQV15" s="195"/>
      <c r="LQW15" s="195"/>
      <c r="LQX15" s="195"/>
      <c r="LQY15" s="195"/>
      <c r="LQZ15" s="195"/>
      <c r="LRA15" s="195"/>
      <c r="LRB15" s="315"/>
      <c r="LRC15" s="195"/>
      <c r="LRD15" s="195"/>
      <c r="LRE15" s="195"/>
      <c r="LRF15" s="195"/>
      <c r="LRG15" s="195"/>
      <c r="LRH15" s="195"/>
      <c r="LRI15" s="195"/>
      <c r="LRJ15" s="195"/>
      <c r="LRK15" s="195"/>
      <c r="LRL15" s="195"/>
      <c r="LRM15" s="195"/>
      <c r="LRN15" s="195"/>
      <c r="LRO15" s="195"/>
      <c r="LRP15" s="315"/>
      <c r="LRQ15" s="195"/>
      <c r="LRR15" s="195"/>
      <c r="LRS15" s="195"/>
      <c r="LRT15" s="195"/>
      <c r="LRU15" s="195"/>
      <c r="LRV15" s="195"/>
      <c r="LRW15" s="195"/>
      <c r="LRX15" s="195"/>
      <c r="LRY15" s="195"/>
      <c r="LRZ15" s="195"/>
      <c r="LSA15" s="195"/>
      <c r="LSB15" s="195"/>
      <c r="LSC15" s="195"/>
      <c r="LSD15" s="315"/>
      <c r="LSE15" s="195"/>
      <c r="LSF15" s="195"/>
      <c r="LSG15" s="195"/>
      <c r="LSH15" s="195"/>
      <c r="LSI15" s="195"/>
      <c r="LSJ15" s="195"/>
      <c r="LSK15" s="195"/>
      <c r="LSL15" s="195"/>
      <c r="LSM15" s="195"/>
      <c r="LSN15" s="195"/>
      <c r="LSO15" s="195"/>
      <c r="LSP15" s="195"/>
      <c r="LSQ15" s="195"/>
      <c r="LSR15" s="315"/>
      <c r="LSS15" s="195"/>
      <c r="LST15" s="195"/>
      <c r="LSU15" s="195"/>
      <c r="LSV15" s="195"/>
      <c r="LSW15" s="195"/>
      <c r="LSX15" s="195"/>
      <c r="LSY15" s="195"/>
      <c r="LSZ15" s="195"/>
      <c r="LTA15" s="195"/>
      <c r="LTB15" s="195"/>
      <c r="LTC15" s="195"/>
      <c r="LTD15" s="195"/>
      <c r="LTE15" s="195"/>
      <c r="LTF15" s="315"/>
      <c r="LTG15" s="195"/>
      <c r="LTH15" s="195"/>
      <c r="LTI15" s="195"/>
      <c r="LTJ15" s="195"/>
      <c r="LTK15" s="195"/>
      <c r="LTL15" s="195"/>
      <c r="LTM15" s="195"/>
      <c r="LTN15" s="195"/>
      <c r="LTO15" s="195"/>
      <c r="LTP15" s="195"/>
      <c r="LTQ15" s="195"/>
      <c r="LTR15" s="195"/>
      <c r="LTS15" s="195"/>
      <c r="LTT15" s="315"/>
      <c r="LTU15" s="195"/>
      <c r="LTV15" s="195"/>
      <c r="LTW15" s="195"/>
      <c r="LTX15" s="195"/>
      <c r="LTY15" s="195"/>
      <c r="LTZ15" s="195"/>
      <c r="LUA15" s="195"/>
      <c r="LUB15" s="195"/>
      <c r="LUC15" s="195"/>
      <c r="LUD15" s="195"/>
      <c r="LUE15" s="195"/>
      <c r="LUF15" s="195"/>
      <c r="LUG15" s="195"/>
      <c r="LUH15" s="315"/>
      <c r="LUI15" s="195"/>
      <c r="LUJ15" s="195"/>
      <c r="LUK15" s="195"/>
      <c r="LUL15" s="195"/>
      <c r="LUM15" s="195"/>
      <c r="LUN15" s="195"/>
      <c r="LUO15" s="195"/>
      <c r="LUP15" s="195"/>
      <c r="LUQ15" s="195"/>
      <c r="LUR15" s="195"/>
      <c r="LUS15" s="195"/>
      <c r="LUT15" s="195"/>
      <c r="LUU15" s="195"/>
      <c r="LUV15" s="315"/>
      <c r="LUW15" s="195"/>
      <c r="LUX15" s="195"/>
      <c r="LUY15" s="195"/>
      <c r="LUZ15" s="195"/>
      <c r="LVA15" s="195"/>
      <c r="LVB15" s="195"/>
      <c r="LVC15" s="195"/>
      <c r="LVD15" s="195"/>
      <c r="LVE15" s="195"/>
      <c r="LVF15" s="195"/>
      <c r="LVG15" s="195"/>
      <c r="LVH15" s="195"/>
      <c r="LVI15" s="195"/>
      <c r="LVJ15" s="315"/>
      <c r="LVK15" s="195"/>
      <c r="LVL15" s="195"/>
      <c r="LVM15" s="195"/>
      <c r="LVN15" s="195"/>
      <c r="LVO15" s="195"/>
      <c r="LVP15" s="195"/>
      <c r="LVQ15" s="195"/>
      <c r="LVR15" s="195"/>
      <c r="LVS15" s="195"/>
      <c r="LVT15" s="195"/>
      <c r="LVU15" s="195"/>
      <c r="LVV15" s="195"/>
      <c r="LVW15" s="195"/>
      <c r="LVX15" s="315"/>
      <c r="LVY15" s="195"/>
      <c r="LVZ15" s="195"/>
      <c r="LWA15" s="195"/>
      <c r="LWB15" s="195"/>
      <c r="LWC15" s="195"/>
      <c r="LWD15" s="195"/>
      <c r="LWE15" s="195"/>
      <c r="LWF15" s="195"/>
      <c r="LWG15" s="195"/>
      <c r="LWH15" s="195"/>
      <c r="LWI15" s="195"/>
      <c r="LWJ15" s="195"/>
      <c r="LWK15" s="195"/>
      <c r="LWL15" s="315"/>
      <c r="LWM15" s="195"/>
      <c r="LWN15" s="195"/>
      <c r="LWO15" s="195"/>
      <c r="LWP15" s="195"/>
      <c r="LWQ15" s="195"/>
      <c r="LWR15" s="195"/>
      <c r="LWS15" s="195"/>
      <c r="LWT15" s="195"/>
      <c r="LWU15" s="195"/>
      <c r="LWV15" s="195"/>
      <c r="LWW15" s="195"/>
      <c r="LWX15" s="195"/>
      <c r="LWY15" s="195"/>
      <c r="LWZ15" s="315"/>
      <c r="LXA15" s="195"/>
      <c r="LXB15" s="195"/>
      <c r="LXC15" s="195"/>
      <c r="LXD15" s="195"/>
      <c r="LXE15" s="195"/>
      <c r="LXF15" s="195"/>
      <c r="LXG15" s="195"/>
      <c r="LXH15" s="195"/>
      <c r="LXI15" s="195"/>
      <c r="LXJ15" s="195"/>
      <c r="LXK15" s="195"/>
      <c r="LXL15" s="195"/>
      <c r="LXM15" s="195"/>
      <c r="LXN15" s="315"/>
      <c r="LXO15" s="195"/>
      <c r="LXP15" s="195"/>
      <c r="LXQ15" s="195"/>
      <c r="LXR15" s="195"/>
      <c r="LXS15" s="195"/>
      <c r="LXT15" s="195"/>
      <c r="LXU15" s="195"/>
      <c r="LXV15" s="195"/>
      <c r="LXW15" s="195"/>
      <c r="LXX15" s="195"/>
      <c r="LXY15" s="195"/>
      <c r="LXZ15" s="195"/>
      <c r="LYA15" s="195"/>
      <c r="LYB15" s="315"/>
      <c r="LYC15" s="195"/>
      <c r="LYD15" s="195"/>
      <c r="LYE15" s="195"/>
      <c r="LYF15" s="195"/>
      <c r="LYG15" s="195"/>
      <c r="LYH15" s="195"/>
      <c r="LYI15" s="195"/>
      <c r="LYJ15" s="195"/>
      <c r="LYK15" s="195"/>
      <c r="LYL15" s="195"/>
      <c r="LYM15" s="195"/>
      <c r="LYN15" s="195"/>
      <c r="LYO15" s="195"/>
      <c r="LYP15" s="315"/>
      <c r="LYQ15" s="195"/>
      <c r="LYR15" s="195"/>
      <c r="LYS15" s="195"/>
      <c r="LYT15" s="195"/>
      <c r="LYU15" s="195"/>
      <c r="LYV15" s="195"/>
      <c r="LYW15" s="195"/>
      <c r="LYX15" s="195"/>
      <c r="LYY15" s="195"/>
      <c r="LYZ15" s="195"/>
      <c r="LZA15" s="195"/>
      <c r="LZB15" s="195"/>
      <c r="LZC15" s="195"/>
      <c r="LZD15" s="315"/>
      <c r="LZE15" s="195"/>
      <c r="LZF15" s="195"/>
      <c r="LZG15" s="195"/>
      <c r="LZH15" s="195"/>
      <c r="LZI15" s="195"/>
      <c r="LZJ15" s="195"/>
      <c r="LZK15" s="195"/>
      <c r="LZL15" s="195"/>
      <c r="LZM15" s="195"/>
      <c r="LZN15" s="195"/>
      <c r="LZO15" s="195"/>
      <c r="LZP15" s="195"/>
      <c r="LZQ15" s="195"/>
      <c r="LZR15" s="315"/>
      <c r="LZS15" s="195"/>
      <c r="LZT15" s="195"/>
      <c r="LZU15" s="195"/>
      <c r="LZV15" s="195"/>
      <c r="LZW15" s="195"/>
      <c r="LZX15" s="195"/>
      <c r="LZY15" s="195"/>
      <c r="LZZ15" s="195"/>
      <c r="MAA15" s="195"/>
      <c r="MAB15" s="195"/>
      <c r="MAC15" s="195"/>
      <c r="MAD15" s="195"/>
      <c r="MAE15" s="195"/>
      <c r="MAF15" s="315"/>
      <c r="MAG15" s="195"/>
      <c r="MAH15" s="195"/>
      <c r="MAI15" s="195"/>
      <c r="MAJ15" s="195"/>
      <c r="MAK15" s="195"/>
      <c r="MAL15" s="195"/>
      <c r="MAM15" s="195"/>
      <c r="MAN15" s="195"/>
      <c r="MAO15" s="195"/>
      <c r="MAP15" s="195"/>
      <c r="MAQ15" s="195"/>
      <c r="MAR15" s="195"/>
      <c r="MAS15" s="195"/>
      <c r="MAT15" s="315"/>
      <c r="MAU15" s="195"/>
      <c r="MAV15" s="195"/>
      <c r="MAW15" s="195"/>
      <c r="MAX15" s="195"/>
      <c r="MAY15" s="195"/>
      <c r="MAZ15" s="195"/>
      <c r="MBA15" s="195"/>
      <c r="MBB15" s="195"/>
      <c r="MBC15" s="195"/>
      <c r="MBD15" s="195"/>
      <c r="MBE15" s="195"/>
      <c r="MBF15" s="195"/>
      <c r="MBG15" s="195"/>
      <c r="MBH15" s="315"/>
      <c r="MBI15" s="195"/>
      <c r="MBJ15" s="195"/>
      <c r="MBK15" s="195"/>
      <c r="MBL15" s="195"/>
      <c r="MBM15" s="195"/>
      <c r="MBN15" s="195"/>
      <c r="MBO15" s="195"/>
      <c r="MBP15" s="195"/>
      <c r="MBQ15" s="195"/>
      <c r="MBR15" s="195"/>
      <c r="MBS15" s="195"/>
      <c r="MBT15" s="195"/>
      <c r="MBU15" s="195"/>
      <c r="MBV15" s="315"/>
      <c r="MBW15" s="195"/>
      <c r="MBX15" s="195"/>
      <c r="MBY15" s="195"/>
      <c r="MBZ15" s="195"/>
      <c r="MCA15" s="195"/>
      <c r="MCB15" s="195"/>
      <c r="MCC15" s="195"/>
      <c r="MCD15" s="195"/>
      <c r="MCE15" s="195"/>
      <c r="MCF15" s="195"/>
      <c r="MCG15" s="195"/>
      <c r="MCH15" s="195"/>
      <c r="MCI15" s="195"/>
      <c r="MCJ15" s="315"/>
      <c r="MCK15" s="195"/>
      <c r="MCL15" s="195"/>
      <c r="MCM15" s="195"/>
      <c r="MCN15" s="195"/>
      <c r="MCO15" s="195"/>
      <c r="MCP15" s="195"/>
      <c r="MCQ15" s="195"/>
      <c r="MCR15" s="195"/>
      <c r="MCS15" s="195"/>
      <c r="MCT15" s="195"/>
      <c r="MCU15" s="195"/>
      <c r="MCV15" s="195"/>
      <c r="MCW15" s="195"/>
      <c r="MCX15" s="315"/>
      <c r="MCY15" s="195"/>
      <c r="MCZ15" s="195"/>
      <c r="MDA15" s="195"/>
      <c r="MDB15" s="195"/>
      <c r="MDC15" s="195"/>
      <c r="MDD15" s="195"/>
      <c r="MDE15" s="195"/>
      <c r="MDF15" s="195"/>
      <c r="MDG15" s="195"/>
      <c r="MDH15" s="195"/>
      <c r="MDI15" s="195"/>
      <c r="MDJ15" s="195"/>
      <c r="MDK15" s="195"/>
      <c r="MDL15" s="315"/>
      <c r="MDM15" s="195"/>
      <c r="MDN15" s="195"/>
      <c r="MDO15" s="195"/>
      <c r="MDP15" s="195"/>
      <c r="MDQ15" s="195"/>
      <c r="MDR15" s="195"/>
      <c r="MDS15" s="195"/>
      <c r="MDT15" s="195"/>
      <c r="MDU15" s="195"/>
      <c r="MDV15" s="195"/>
      <c r="MDW15" s="195"/>
      <c r="MDX15" s="195"/>
      <c r="MDY15" s="195"/>
      <c r="MDZ15" s="315"/>
      <c r="MEA15" s="195"/>
      <c r="MEB15" s="195"/>
      <c r="MEC15" s="195"/>
      <c r="MED15" s="195"/>
      <c r="MEE15" s="195"/>
      <c r="MEF15" s="195"/>
      <c r="MEG15" s="195"/>
      <c r="MEH15" s="195"/>
      <c r="MEI15" s="195"/>
      <c r="MEJ15" s="195"/>
      <c r="MEK15" s="195"/>
      <c r="MEL15" s="195"/>
      <c r="MEM15" s="195"/>
      <c r="MEN15" s="315"/>
      <c r="MEO15" s="195"/>
      <c r="MEP15" s="195"/>
      <c r="MEQ15" s="195"/>
      <c r="MER15" s="195"/>
      <c r="MES15" s="195"/>
      <c r="MET15" s="195"/>
      <c r="MEU15" s="195"/>
      <c r="MEV15" s="195"/>
      <c r="MEW15" s="195"/>
      <c r="MEX15" s="195"/>
      <c r="MEY15" s="195"/>
      <c r="MEZ15" s="195"/>
      <c r="MFA15" s="195"/>
      <c r="MFB15" s="315"/>
      <c r="MFC15" s="195"/>
      <c r="MFD15" s="195"/>
      <c r="MFE15" s="195"/>
      <c r="MFF15" s="195"/>
      <c r="MFG15" s="195"/>
      <c r="MFH15" s="195"/>
      <c r="MFI15" s="195"/>
      <c r="MFJ15" s="195"/>
      <c r="MFK15" s="195"/>
      <c r="MFL15" s="195"/>
      <c r="MFM15" s="195"/>
      <c r="MFN15" s="195"/>
      <c r="MFO15" s="195"/>
      <c r="MFP15" s="315"/>
      <c r="MFQ15" s="195"/>
      <c r="MFR15" s="195"/>
      <c r="MFS15" s="195"/>
      <c r="MFT15" s="195"/>
      <c r="MFU15" s="195"/>
      <c r="MFV15" s="195"/>
      <c r="MFW15" s="195"/>
      <c r="MFX15" s="195"/>
      <c r="MFY15" s="195"/>
      <c r="MFZ15" s="195"/>
      <c r="MGA15" s="195"/>
      <c r="MGB15" s="195"/>
      <c r="MGC15" s="195"/>
      <c r="MGD15" s="315"/>
      <c r="MGE15" s="195"/>
      <c r="MGF15" s="195"/>
      <c r="MGG15" s="195"/>
      <c r="MGH15" s="195"/>
      <c r="MGI15" s="195"/>
      <c r="MGJ15" s="195"/>
      <c r="MGK15" s="195"/>
      <c r="MGL15" s="195"/>
      <c r="MGM15" s="195"/>
      <c r="MGN15" s="195"/>
      <c r="MGO15" s="195"/>
      <c r="MGP15" s="195"/>
      <c r="MGQ15" s="195"/>
      <c r="MGR15" s="315"/>
      <c r="MGS15" s="195"/>
      <c r="MGT15" s="195"/>
      <c r="MGU15" s="195"/>
      <c r="MGV15" s="195"/>
      <c r="MGW15" s="195"/>
      <c r="MGX15" s="195"/>
      <c r="MGY15" s="195"/>
      <c r="MGZ15" s="195"/>
      <c r="MHA15" s="195"/>
      <c r="MHB15" s="195"/>
      <c r="MHC15" s="195"/>
      <c r="MHD15" s="195"/>
      <c r="MHE15" s="195"/>
      <c r="MHF15" s="315"/>
      <c r="MHG15" s="195"/>
      <c r="MHH15" s="195"/>
      <c r="MHI15" s="195"/>
      <c r="MHJ15" s="195"/>
      <c r="MHK15" s="195"/>
      <c r="MHL15" s="195"/>
      <c r="MHM15" s="195"/>
      <c r="MHN15" s="195"/>
      <c r="MHO15" s="195"/>
      <c r="MHP15" s="195"/>
      <c r="MHQ15" s="195"/>
      <c r="MHR15" s="195"/>
      <c r="MHS15" s="195"/>
      <c r="MHT15" s="315"/>
      <c r="MHU15" s="195"/>
      <c r="MHV15" s="195"/>
      <c r="MHW15" s="195"/>
      <c r="MHX15" s="195"/>
      <c r="MHY15" s="195"/>
      <c r="MHZ15" s="195"/>
      <c r="MIA15" s="195"/>
      <c r="MIB15" s="195"/>
      <c r="MIC15" s="195"/>
      <c r="MID15" s="195"/>
      <c r="MIE15" s="195"/>
      <c r="MIF15" s="195"/>
      <c r="MIG15" s="195"/>
      <c r="MIH15" s="315"/>
      <c r="MII15" s="195"/>
      <c r="MIJ15" s="195"/>
      <c r="MIK15" s="195"/>
      <c r="MIL15" s="195"/>
      <c r="MIM15" s="195"/>
      <c r="MIN15" s="195"/>
      <c r="MIO15" s="195"/>
      <c r="MIP15" s="195"/>
      <c r="MIQ15" s="195"/>
      <c r="MIR15" s="195"/>
      <c r="MIS15" s="195"/>
      <c r="MIT15" s="195"/>
      <c r="MIU15" s="195"/>
      <c r="MIV15" s="315"/>
      <c r="MIW15" s="195"/>
      <c r="MIX15" s="195"/>
      <c r="MIY15" s="195"/>
      <c r="MIZ15" s="195"/>
      <c r="MJA15" s="195"/>
      <c r="MJB15" s="195"/>
      <c r="MJC15" s="195"/>
      <c r="MJD15" s="195"/>
      <c r="MJE15" s="195"/>
      <c r="MJF15" s="195"/>
      <c r="MJG15" s="195"/>
      <c r="MJH15" s="195"/>
      <c r="MJI15" s="195"/>
      <c r="MJJ15" s="315"/>
      <c r="MJK15" s="195"/>
      <c r="MJL15" s="195"/>
      <c r="MJM15" s="195"/>
      <c r="MJN15" s="195"/>
      <c r="MJO15" s="195"/>
      <c r="MJP15" s="195"/>
      <c r="MJQ15" s="195"/>
      <c r="MJR15" s="195"/>
      <c r="MJS15" s="195"/>
      <c r="MJT15" s="195"/>
      <c r="MJU15" s="195"/>
      <c r="MJV15" s="195"/>
      <c r="MJW15" s="195"/>
      <c r="MJX15" s="315"/>
      <c r="MJY15" s="195"/>
      <c r="MJZ15" s="195"/>
      <c r="MKA15" s="195"/>
      <c r="MKB15" s="195"/>
      <c r="MKC15" s="195"/>
      <c r="MKD15" s="195"/>
      <c r="MKE15" s="195"/>
      <c r="MKF15" s="195"/>
      <c r="MKG15" s="195"/>
      <c r="MKH15" s="195"/>
      <c r="MKI15" s="195"/>
      <c r="MKJ15" s="195"/>
      <c r="MKK15" s="195"/>
      <c r="MKL15" s="315"/>
      <c r="MKM15" s="195"/>
      <c r="MKN15" s="195"/>
      <c r="MKO15" s="195"/>
      <c r="MKP15" s="195"/>
      <c r="MKQ15" s="195"/>
      <c r="MKR15" s="195"/>
      <c r="MKS15" s="195"/>
      <c r="MKT15" s="195"/>
      <c r="MKU15" s="195"/>
      <c r="MKV15" s="195"/>
      <c r="MKW15" s="195"/>
      <c r="MKX15" s="195"/>
      <c r="MKY15" s="195"/>
      <c r="MKZ15" s="315"/>
      <c r="MLA15" s="195"/>
      <c r="MLB15" s="195"/>
      <c r="MLC15" s="195"/>
      <c r="MLD15" s="195"/>
      <c r="MLE15" s="195"/>
      <c r="MLF15" s="195"/>
      <c r="MLG15" s="195"/>
      <c r="MLH15" s="195"/>
      <c r="MLI15" s="195"/>
      <c r="MLJ15" s="195"/>
      <c r="MLK15" s="195"/>
      <c r="MLL15" s="195"/>
      <c r="MLM15" s="195"/>
      <c r="MLN15" s="315"/>
      <c r="MLO15" s="195"/>
      <c r="MLP15" s="195"/>
      <c r="MLQ15" s="195"/>
      <c r="MLR15" s="195"/>
      <c r="MLS15" s="195"/>
      <c r="MLT15" s="195"/>
      <c r="MLU15" s="195"/>
      <c r="MLV15" s="195"/>
      <c r="MLW15" s="195"/>
      <c r="MLX15" s="195"/>
      <c r="MLY15" s="195"/>
      <c r="MLZ15" s="195"/>
      <c r="MMA15" s="195"/>
      <c r="MMB15" s="315"/>
      <c r="MMC15" s="195"/>
      <c r="MMD15" s="195"/>
      <c r="MME15" s="195"/>
      <c r="MMF15" s="195"/>
      <c r="MMG15" s="195"/>
      <c r="MMH15" s="195"/>
      <c r="MMI15" s="195"/>
      <c r="MMJ15" s="195"/>
      <c r="MMK15" s="195"/>
      <c r="MML15" s="195"/>
      <c r="MMM15" s="195"/>
      <c r="MMN15" s="195"/>
      <c r="MMO15" s="195"/>
      <c r="MMP15" s="315"/>
      <c r="MMQ15" s="195"/>
      <c r="MMR15" s="195"/>
      <c r="MMS15" s="195"/>
      <c r="MMT15" s="195"/>
      <c r="MMU15" s="195"/>
      <c r="MMV15" s="195"/>
      <c r="MMW15" s="195"/>
      <c r="MMX15" s="195"/>
      <c r="MMY15" s="195"/>
      <c r="MMZ15" s="195"/>
      <c r="MNA15" s="195"/>
      <c r="MNB15" s="195"/>
      <c r="MNC15" s="195"/>
      <c r="MND15" s="315"/>
      <c r="MNE15" s="195"/>
      <c r="MNF15" s="195"/>
      <c r="MNG15" s="195"/>
      <c r="MNH15" s="195"/>
      <c r="MNI15" s="195"/>
      <c r="MNJ15" s="195"/>
      <c r="MNK15" s="195"/>
      <c r="MNL15" s="195"/>
      <c r="MNM15" s="195"/>
      <c r="MNN15" s="195"/>
      <c r="MNO15" s="195"/>
      <c r="MNP15" s="195"/>
      <c r="MNQ15" s="195"/>
      <c r="MNR15" s="315"/>
      <c r="MNS15" s="195"/>
      <c r="MNT15" s="195"/>
      <c r="MNU15" s="195"/>
      <c r="MNV15" s="195"/>
      <c r="MNW15" s="195"/>
      <c r="MNX15" s="195"/>
      <c r="MNY15" s="195"/>
      <c r="MNZ15" s="195"/>
      <c r="MOA15" s="195"/>
      <c r="MOB15" s="195"/>
      <c r="MOC15" s="195"/>
      <c r="MOD15" s="195"/>
      <c r="MOE15" s="195"/>
      <c r="MOF15" s="315"/>
      <c r="MOG15" s="195"/>
      <c r="MOH15" s="195"/>
      <c r="MOI15" s="195"/>
      <c r="MOJ15" s="195"/>
      <c r="MOK15" s="195"/>
      <c r="MOL15" s="195"/>
      <c r="MOM15" s="195"/>
      <c r="MON15" s="195"/>
      <c r="MOO15" s="195"/>
      <c r="MOP15" s="195"/>
      <c r="MOQ15" s="195"/>
      <c r="MOR15" s="195"/>
      <c r="MOS15" s="195"/>
      <c r="MOT15" s="315"/>
      <c r="MOU15" s="195"/>
      <c r="MOV15" s="195"/>
      <c r="MOW15" s="195"/>
      <c r="MOX15" s="195"/>
      <c r="MOY15" s="195"/>
      <c r="MOZ15" s="195"/>
      <c r="MPA15" s="195"/>
      <c r="MPB15" s="195"/>
      <c r="MPC15" s="195"/>
      <c r="MPD15" s="195"/>
      <c r="MPE15" s="195"/>
      <c r="MPF15" s="195"/>
      <c r="MPG15" s="195"/>
      <c r="MPH15" s="315"/>
      <c r="MPI15" s="195"/>
      <c r="MPJ15" s="195"/>
      <c r="MPK15" s="195"/>
      <c r="MPL15" s="195"/>
      <c r="MPM15" s="195"/>
      <c r="MPN15" s="195"/>
      <c r="MPO15" s="195"/>
      <c r="MPP15" s="195"/>
      <c r="MPQ15" s="195"/>
      <c r="MPR15" s="195"/>
      <c r="MPS15" s="195"/>
      <c r="MPT15" s="195"/>
      <c r="MPU15" s="195"/>
      <c r="MPV15" s="315"/>
      <c r="MPW15" s="195"/>
      <c r="MPX15" s="195"/>
      <c r="MPY15" s="195"/>
      <c r="MPZ15" s="195"/>
      <c r="MQA15" s="195"/>
      <c r="MQB15" s="195"/>
      <c r="MQC15" s="195"/>
      <c r="MQD15" s="195"/>
      <c r="MQE15" s="195"/>
      <c r="MQF15" s="195"/>
      <c r="MQG15" s="195"/>
      <c r="MQH15" s="195"/>
      <c r="MQI15" s="195"/>
      <c r="MQJ15" s="315"/>
      <c r="MQK15" s="195"/>
      <c r="MQL15" s="195"/>
      <c r="MQM15" s="195"/>
      <c r="MQN15" s="195"/>
      <c r="MQO15" s="195"/>
      <c r="MQP15" s="195"/>
      <c r="MQQ15" s="195"/>
      <c r="MQR15" s="195"/>
      <c r="MQS15" s="195"/>
      <c r="MQT15" s="195"/>
      <c r="MQU15" s="195"/>
      <c r="MQV15" s="195"/>
      <c r="MQW15" s="195"/>
      <c r="MQX15" s="315"/>
      <c r="MQY15" s="195"/>
      <c r="MQZ15" s="195"/>
      <c r="MRA15" s="195"/>
      <c r="MRB15" s="195"/>
      <c r="MRC15" s="195"/>
      <c r="MRD15" s="195"/>
      <c r="MRE15" s="195"/>
      <c r="MRF15" s="195"/>
      <c r="MRG15" s="195"/>
      <c r="MRH15" s="195"/>
      <c r="MRI15" s="195"/>
      <c r="MRJ15" s="195"/>
      <c r="MRK15" s="195"/>
      <c r="MRL15" s="315"/>
      <c r="MRM15" s="195"/>
      <c r="MRN15" s="195"/>
      <c r="MRO15" s="195"/>
      <c r="MRP15" s="195"/>
      <c r="MRQ15" s="195"/>
      <c r="MRR15" s="195"/>
      <c r="MRS15" s="195"/>
      <c r="MRT15" s="195"/>
      <c r="MRU15" s="195"/>
      <c r="MRV15" s="195"/>
      <c r="MRW15" s="195"/>
      <c r="MRX15" s="195"/>
      <c r="MRY15" s="195"/>
      <c r="MRZ15" s="315"/>
      <c r="MSA15" s="195"/>
      <c r="MSB15" s="195"/>
      <c r="MSC15" s="195"/>
      <c r="MSD15" s="195"/>
      <c r="MSE15" s="195"/>
      <c r="MSF15" s="195"/>
      <c r="MSG15" s="195"/>
      <c r="MSH15" s="195"/>
      <c r="MSI15" s="195"/>
      <c r="MSJ15" s="195"/>
      <c r="MSK15" s="195"/>
      <c r="MSL15" s="195"/>
      <c r="MSM15" s="195"/>
      <c r="MSN15" s="315"/>
      <c r="MSO15" s="195"/>
      <c r="MSP15" s="195"/>
      <c r="MSQ15" s="195"/>
      <c r="MSR15" s="195"/>
      <c r="MSS15" s="195"/>
      <c r="MST15" s="195"/>
      <c r="MSU15" s="195"/>
      <c r="MSV15" s="195"/>
      <c r="MSW15" s="195"/>
      <c r="MSX15" s="195"/>
      <c r="MSY15" s="195"/>
      <c r="MSZ15" s="195"/>
      <c r="MTA15" s="195"/>
      <c r="MTB15" s="315"/>
      <c r="MTC15" s="195"/>
      <c r="MTD15" s="195"/>
      <c r="MTE15" s="195"/>
      <c r="MTF15" s="195"/>
      <c r="MTG15" s="195"/>
      <c r="MTH15" s="195"/>
      <c r="MTI15" s="195"/>
      <c r="MTJ15" s="195"/>
      <c r="MTK15" s="195"/>
      <c r="MTL15" s="195"/>
      <c r="MTM15" s="195"/>
      <c r="MTN15" s="195"/>
      <c r="MTO15" s="195"/>
      <c r="MTP15" s="315"/>
      <c r="MTQ15" s="195"/>
      <c r="MTR15" s="195"/>
      <c r="MTS15" s="195"/>
      <c r="MTT15" s="195"/>
      <c r="MTU15" s="195"/>
      <c r="MTV15" s="195"/>
      <c r="MTW15" s="195"/>
      <c r="MTX15" s="195"/>
      <c r="MTY15" s="195"/>
      <c r="MTZ15" s="195"/>
      <c r="MUA15" s="195"/>
      <c r="MUB15" s="195"/>
      <c r="MUC15" s="195"/>
      <c r="MUD15" s="315"/>
      <c r="MUE15" s="195"/>
      <c r="MUF15" s="195"/>
      <c r="MUG15" s="195"/>
      <c r="MUH15" s="195"/>
      <c r="MUI15" s="195"/>
      <c r="MUJ15" s="195"/>
      <c r="MUK15" s="195"/>
      <c r="MUL15" s="195"/>
      <c r="MUM15" s="195"/>
      <c r="MUN15" s="195"/>
      <c r="MUO15" s="195"/>
      <c r="MUP15" s="195"/>
      <c r="MUQ15" s="195"/>
      <c r="MUR15" s="315"/>
      <c r="MUS15" s="195"/>
      <c r="MUT15" s="195"/>
      <c r="MUU15" s="195"/>
      <c r="MUV15" s="195"/>
      <c r="MUW15" s="195"/>
      <c r="MUX15" s="195"/>
      <c r="MUY15" s="195"/>
      <c r="MUZ15" s="195"/>
      <c r="MVA15" s="195"/>
      <c r="MVB15" s="195"/>
      <c r="MVC15" s="195"/>
      <c r="MVD15" s="195"/>
      <c r="MVE15" s="195"/>
      <c r="MVF15" s="315"/>
      <c r="MVG15" s="195"/>
      <c r="MVH15" s="195"/>
      <c r="MVI15" s="195"/>
      <c r="MVJ15" s="195"/>
      <c r="MVK15" s="195"/>
      <c r="MVL15" s="195"/>
      <c r="MVM15" s="195"/>
      <c r="MVN15" s="195"/>
      <c r="MVO15" s="195"/>
      <c r="MVP15" s="195"/>
      <c r="MVQ15" s="195"/>
      <c r="MVR15" s="195"/>
      <c r="MVS15" s="195"/>
      <c r="MVT15" s="315"/>
      <c r="MVU15" s="195"/>
      <c r="MVV15" s="195"/>
      <c r="MVW15" s="195"/>
      <c r="MVX15" s="195"/>
      <c r="MVY15" s="195"/>
      <c r="MVZ15" s="195"/>
      <c r="MWA15" s="195"/>
      <c r="MWB15" s="195"/>
      <c r="MWC15" s="195"/>
      <c r="MWD15" s="195"/>
      <c r="MWE15" s="195"/>
      <c r="MWF15" s="195"/>
      <c r="MWG15" s="195"/>
      <c r="MWH15" s="315"/>
      <c r="MWI15" s="195"/>
      <c r="MWJ15" s="195"/>
      <c r="MWK15" s="195"/>
      <c r="MWL15" s="195"/>
      <c r="MWM15" s="195"/>
      <c r="MWN15" s="195"/>
      <c r="MWO15" s="195"/>
      <c r="MWP15" s="195"/>
      <c r="MWQ15" s="195"/>
      <c r="MWR15" s="195"/>
      <c r="MWS15" s="195"/>
      <c r="MWT15" s="195"/>
      <c r="MWU15" s="195"/>
      <c r="MWV15" s="315"/>
      <c r="MWW15" s="195"/>
      <c r="MWX15" s="195"/>
      <c r="MWY15" s="195"/>
      <c r="MWZ15" s="195"/>
      <c r="MXA15" s="195"/>
      <c r="MXB15" s="195"/>
      <c r="MXC15" s="195"/>
      <c r="MXD15" s="195"/>
      <c r="MXE15" s="195"/>
      <c r="MXF15" s="195"/>
      <c r="MXG15" s="195"/>
      <c r="MXH15" s="195"/>
      <c r="MXI15" s="195"/>
      <c r="MXJ15" s="315"/>
      <c r="MXK15" s="195"/>
      <c r="MXL15" s="195"/>
      <c r="MXM15" s="195"/>
      <c r="MXN15" s="195"/>
      <c r="MXO15" s="195"/>
      <c r="MXP15" s="195"/>
      <c r="MXQ15" s="195"/>
      <c r="MXR15" s="195"/>
      <c r="MXS15" s="195"/>
      <c r="MXT15" s="195"/>
      <c r="MXU15" s="195"/>
      <c r="MXV15" s="195"/>
      <c r="MXW15" s="195"/>
      <c r="MXX15" s="315"/>
      <c r="MXY15" s="195"/>
      <c r="MXZ15" s="195"/>
      <c r="MYA15" s="195"/>
      <c r="MYB15" s="195"/>
      <c r="MYC15" s="195"/>
      <c r="MYD15" s="195"/>
      <c r="MYE15" s="195"/>
      <c r="MYF15" s="195"/>
      <c r="MYG15" s="195"/>
      <c r="MYH15" s="195"/>
      <c r="MYI15" s="195"/>
      <c r="MYJ15" s="195"/>
      <c r="MYK15" s="195"/>
      <c r="MYL15" s="315"/>
      <c r="MYM15" s="195"/>
      <c r="MYN15" s="195"/>
      <c r="MYO15" s="195"/>
      <c r="MYP15" s="195"/>
      <c r="MYQ15" s="195"/>
      <c r="MYR15" s="195"/>
      <c r="MYS15" s="195"/>
      <c r="MYT15" s="195"/>
      <c r="MYU15" s="195"/>
      <c r="MYV15" s="195"/>
      <c r="MYW15" s="195"/>
      <c r="MYX15" s="195"/>
      <c r="MYY15" s="195"/>
      <c r="MYZ15" s="315"/>
      <c r="MZA15" s="195"/>
      <c r="MZB15" s="195"/>
      <c r="MZC15" s="195"/>
      <c r="MZD15" s="195"/>
      <c r="MZE15" s="195"/>
      <c r="MZF15" s="195"/>
      <c r="MZG15" s="195"/>
      <c r="MZH15" s="195"/>
      <c r="MZI15" s="195"/>
      <c r="MZJ15" s="195"/>
      <c r="MZK15" s="195"/>
      <c r="MZL15" s="195"/>
      <c r="MZM15" s="195"/>
      <c r="MZN15" s="315"/>
      <c r="MZO15" s="195"/>
      <c r="MZP15" s="195"/>
      <c r="MZQ15" s="195"/>
      <c r="MZR15" s="195"/>
      <c r="MZS15" s="195"/>
      <c r="MZT15" s="195"/>
      <c r="MZU15" s="195"/>
      <c r="MZV15" s="195"/>
      <c r="MZW15" s="195"/>
      <c r="MZX15" s="195"/>
      <c r="MZY15" s="195"/>
      <c r="MZZ15" s="195"/>
      <c r="NAA15" s="195"/>
      <c r="NAB15" s="315"/>
      <c r="NAC15" s="195"/>
      <c r="NAD15" s="195"/>
      <c r="NAE15" s="195"/>
      <c r="NAF15" s="195"/>
      <c r="NAG15" s="195"/>
      <c r="NAH15" s="195"/>
      <c r="NAI15" s="195"/>
      <c r="NAJ15" s="195"/>
      <c r="NAK15" s="195"/>
      <c r="NAL15" s="195"/>
      <c r="NAM15" s="195"/>
      <c r="NAN15" s="195"/>
      <c r="NAO15" s="195"/>
      <c r="NAP15" s="315"/>
      <c r="NAQ15" s="195"/>
      <c r="NAR15" s="195"/>
      <c r="NAS15" s="195"/>
      <c r="NAT15" s="195"/>
      <c r="NAU15" s="195"/>
      <c r="NAV15" s="195"/>
      <c r="NAW15" s="195"/>
      <c r="NAX15" s="195"/>
      <c r="NAY15" s="195"/>
      <c r="NAZ15" s="195"/>
      <c r="NBA15" s="195"/>
      <c r="NBB15" s="195"/>
      <c r="NBC15" s="195"/>
      <c r="NBD15" s="315"/>
      <c r="NBE15" s="195"/>
      <c r="NBF15" s="195"/>
      <c r="NBG15" s="195"/>
      <c r="NBH15" s="195"/>
      <c r="NBI15" s="195"/>
      <c r="NBJ15" s="195"/>
      <c r="NBK15" s="195"/>
      <c r="NBL15" s="195"/>
      <c r="NBM15" s="195"/>
      <c r="NBN15" s="195"/>
      <c r="NBO15" s="195"/>
      <c r="NBP15" s="195"/>
      <c r="NBQ15" s="195"/>
      <c r="NBR15" s="315"/>
      <c r="NBS15" s="195"/>
      <c r="NBT15" s="195"/>
      <c r="NBU15" s="195"/>
      <c r="NBV15" s="195"/>
      <c r="NBW15" s="195"/>
      <c r="NBX15" s="195"/>
      <c r="NBY15" s="195"/>
      <c r="NBZ15" s="195"/>
      <c r="NCA15" s="195"/>
      <c r="NCB15" s="195"/>
      <c r="NCC15" s="195"/>
      <c r="NCD15" s="195"/>
      <c r="NCE15" s="195"/>
      <c r="NCF15" s="315"/>
      <c r="NCG15" s="195"/>
      <c r="NCH15" s="195"/>
      <c r="NCI15" s="195"/>
      <c r="NCJ15" s="195"/>
      <c r="NCK15" s="195"/>
      <c r="NCL15" s="195"/>
      <c r="NCM15" s="195"/>
      <c r="NCN15" s="195"/>
      <c r="NCO15" s="195"/>
      <c r="NCP15" s="195"/>
      <c r="NCQ15" s="195"/>
      <c r="NCR15" s="195"/>
      <c r="NCS15" s="195"/>
      <c r="NCT15" s="315"/>
      <c r="NCU15" s="195"/>
      <c r="NCV15" s="195"/>
      <c r="NCW15" s="195"/>
      <c r="NCX15" s="195"/>
      <c r="NCY15" s="195"/>
      <c r="NCZ15" s="195"/>
      <c r="NDA15" s="195"/>
      <c r="NDB15" s="195"/>
      <c r="NDC15" s="195"/>
      <c r="NDD15" s="195"/>
      <c r="NDE15" s="195"/>
      <c r="NDF15" s="195"/>
      <c r="NDG15" s="195"/>
      <c r="NDH15" s="315"/>
      <c r="NDI15" s="195"/>
      <c r="NDJ15" s="195"/>
      <c r="NDK15" s="195"/>
      <c r="NDL15" s="195"/>
      <c r="NDM15" s="195"/>
      <c r="NDN15" s="195"/>
      <c r="NDO15" s="195"/>
      <c r="NDP15" s="195"/>
      <c r="NDQ15" s="195"/>
      <c r="NDR15" s="195"/>
      <c r="NDS15" s="195"/>
      <c r="NDT15" s="195"/>
      <c r="NDU15" s="195"/>
      <c r="NDV15" s="315"/>
      <c r="NDW15" s="195"/>
      <c r="NDX15" s="195"/>
      <c r="NDY15" s="195"/>
      <c r="NDZ15" s="195"/>
      <c r="NEA15" s="195"/>
      <c r="NEB15" s="195"/>
      <c r="NEC15" s="195"/>
      <c r="NED15" s="195"/>
      <c r="NEE15" s="195"/>
      <c r="NEF15" s="195"/>
      <c r="NEG15" s="195"/>
      <c r="NEH15" s="195"/>
      <c r="NEI15" s="195"/>
      <c r="NEJ15" s="315"/>
      <c r="NEK15" s="195"/>
      <c r="NEL15" s="195"/>
      <c r="NEM15" s="195"/>
      <c r="NEN15" s="195"/>
      <c r="NEO15" s="195"/>
      <c r="NEP15" s="195"/>
      <c r="NEQ15" s="195"/>
      <c r="NER15" s="195"/>
      <c r="NES15" s="195"/>
      <c r="NET15" s="195"/>
      <c r="NEU15" s="195"/>
      <c r="NEV15" s="195"/>
      <c r="NEW15" s="195"/>
      <c r="NEX15" s="315"/>
      <c r="NEY15" s="195"/>
      <c r="NEZ15" s="195"/>
      <c r="NFA15" s="195"/>
      <c r="NFB15" s="195"/>
      <c r="NFC15" s="195"/>
      <c r="NFD15" s="195"/>
      <c r="NFE15" s="195"/>
      <c r="NFF15" s="195"/>
      <c r="NFG15" s="195"/>
      <c r="NFH15" s="195"/>
      <c r="NFI15" s="195"/>
      <c r="NFJ15" s="195"/>
      <c r="NFK15" s="195"/>
      <c r="NFL15" s="315"/>
      <c r="NFM15" s="195"/>
      <c r="NFN15" s="195"/>
      <c r="NFO15" s="195"/>
      <c r="NFP15" s="195"/>
      <c r="NFQ15" s="195"/>
      <c r="NFR15" s="195"/>
      <c r="NFS15" s="195"/>
      <c r="NFT15" s="195"/>
      <c r="NFU15" s="195"/>
      <c r="NFV15" s="195"/>
      <c r="NFW15" s="195"/>
      <c r="NFX15" s="195"/>
      <c r="NFY15" s="195"/>
      <c r="NFZ15" s="315"/>
      <c r="NGA15" s="195"/>
      <c r="NGB15" s="195"/>
      <c r="NGC15" s="195"/>
      <c r="NGD15" s="195"/>
      <c r="NGE15" s="195"/>
      <c r="NGF15" s="195"/>
      <c r="NGG15" s="195"/>
      <c r="NGH15" s="195"/>
      <c r="NGI15" s="195"/>
      <c r="NGJ15" s="195"/>
      <c r="NGK15" s="195"/>
      <c r="NGL15" s="195"/>
      <c r="NGM15" s="195"/>
      <c r="NGN15" s="315"/>
      <c r="NGO15" s="195"/>
      <c r="NGP15" s="195"/>
      <c r="NGQ15" s="195"/>
      <c r="NGR15" s="195"/>
      <c r="NGS15" s="195"/>
      <c r="NGT15" s="195"/>
      <c r="NGU15" s="195"/>
      <c r="NGV15" s="195"/>
      <c r="NGW15" s="195"/>
      <c r="NGX15" s="195"/>
      <c r="NGY15" s="195"/>
      <c r="NGZ15" s="195"/>
      <c r="NHA15" s="195"/>
      <c r="NHB15" s="315"/>
      <c r="NHC15" s="195"/>
      <c r="NHD15" s="195"/>
      <c r="NHE15" s="195"/>
      <c r="NHF15" s="195"/>
      <c r="NHG15" s="195"/>
      <c r="NHH15" s="195"/>
      <c r="NHI15" s="195"/>
      <c r="NHJ15" s="195"/>
      <c r="NHK15" s="195"/>
      <c r="NHL15" s="195"/>
      <c r="NHM15" s="195"/>
      <c r="NHN15" s="195"/>
      <c r="NHO15" s="195"/>
      <c r="NHP15" s="315"/>
      <c r="NHQ15" s="195"/>
      <c r="NHR15" s="195"/>
      <c r="NHS15" s="195"/>
      <c r="NHT15" s="195"/>
      <c r="NHU15" s="195"/>
      <c r="NHV15" s="195"/>
      <c r="NHW15" s="195"/>
      <c r="NHX15" s="195"/>
      <c r="NHY15" s="195"/>
      <c r="NHZ15" s="195"/>
      <c r="NIA15" s="195"/>
      <c r="NIB15" s="195"/>
      <c r="NIC15" s="195"/>
      <c r="NID15" s="315"/>
      <c r="NIE15" s="195"/>
      <c r="NIF15" s="195"/>
      <c r="NIG15" s="195"/>
      <c r="NIH15" s="195"/>
      <c r="NII15" s="195"/>
      <c r="NIJ15" s="195"/>
      <c r="NIK15" s="195"/>
      <c r="NIL15" s="195"/>
      <c r="NIM15" s="195"/>
      <c r="NIN15" s="195"/>
      <c r="NIO15" s="195"/>
      <c r="NIP15" s="195"/>
      <c r="NIQ15" s="195"/>
      <c r="NIR15" s="315"/>
      <c r="NIS15" s="195"/>
      <c r="NIT15" s="195"/>
      <c r="NIU15" s="195"/>
      <c r="NIV15" s="195"/>
      <c r="NIW15" s="195"/>
      <c r="NIX15" s="195"/>
      <c r="NIY15" s="195"/>
      <c r="NIZ15" s="195"/>
      <c r="NJA15" s="195"/>
      <c r="NJB15" s="195"/>
      <c r="NJC15" s="195"/>
      <c r="NJD15" s="195"/>
      <c r="NJE15" s="195"/>
      <c r="NJF15" s="315"/>
      <c r="NJG15" s="195"/>
      <c r="NJH15" s="195"/>
      <c r="NJI15" s="195"/>
      <c r="NJJ15" s="195"/>
      <c r="NJK15" s="195"/>
      <c r="NJL15" s="195"/>
      <c r="NJM15" s="195"/>
      <c r="NJN15" s="195"/>
      <c r="NJO15" s="195"/>
      <c r="NJP15" s="195"/>
      <c r="NJQ15" s="195"/>
      <c r="NJR15" s="195"/>
      <c r="NJS15" s="195"/>
      <c r="NJT15" s="315"/>
      <c r="NJU15" s="195"/>
      <c r="NJV15" s="195"/>
      <c r="NJW15" s="195"/>
      <c r="NJX15" s="195"/>
      <c r="NJY15" s="195"/>
      <c r="NJZ15" s="195"/>
      <c r="NKA15" s="195"/>
      <c r="NKB15" s="195"/>
      <c r="NKC15" s="195"/>
      <c r="NKD15" s="195"/>
      <c r="NKE15" s="195"/>
      <c r="NKF15" s="195"/>
      <c r="NKG15" s="195"/>
      <c r="NKH15" s="315"/>
      <c r="NKI15" s="195"/>
      <c r="NKJ15" s="195"/>
      <c r="NKK15" s="195"/>
      <c r="NKL15" s="195"/>
      <c r="NKM15" s="195"/>
      <c r="NKN15" s="195"/>
      <c r="NKO15" s="195"/>
      <c r="NKP15" s="195"/>
      <c r="NKQ15" s="195"/>
      <c r="NKR15" s="195"/>
      <c r="NKS15" s="195"/>
      <c r="NKT15" s="195"/>
      <c r="NKU15" s="195"/>
      <c r="NKV15" s="315"/>
      <c r="NKW15" s="195"/>
      <c r="NKX15" s="195"/>
      <c r="NKY15" s="195"/>
      <c r="NKZ15" s="195"/>
      <c r="NLA15" s="195"/>
      <c r="NLB15" s="195"/>
      <c r="NLC15" s="195"/>
      <c r="NLD15" s="195"/>
      <c r="NLE15" s="195"/>
      <c r="NLF15" s="195"/>
      <c r="NLG15" s="195"/>
      <c r="NLH15" s="195"/>
      <c r="NLI15" s="195"/>
      <c r="NLJ15" s="315"/>
      <c r="NLK15" s="195"/>
      <c r="NLL15" s="195"/>
      <c r="NLM15" s="195"/>
      <c r="NLN15" s="195"/>
      <c r="NLO15" s="195"/>
      <c r="NLP15" s="195"/>
      <c r="NLQ15" s="195"/>
      <c r="NLR15" s="195"/>
      <c r="NLS15" s="195"/>
      <c r="NLT15" s="195"/>
      <c r="NLU15" s="195"/>
      <c r="NLV15" s="195"/>
      <c r="NLW15" s="195"/>
      <c r="NLX15" s="315"/>
      <c r="NLY15" s="195"/>
      <c r="NLZ15" s="195"/>
      <c r="NMA15" s="195"/>
      <c r="NMB15" s="195"/>
      <c r="NMC15" s="195"/>
      <c r="NMD15" s="195"/>
      <c r="NME15" s="195"/>
      <c r="NMF15" s="195"/>
      <c r="NMG15" s="195"/>
      <c r="NMH15" s="195"/>
      <c r="NMI15" s="195"/>
      <c r="NMJ15" s="195"/>
      <c r="NMK15" s="195"/>
      <c r="NML15" s="315"/>
      <c r="NMM15" s="195"/>
      <c r="NMN15" s="195"/>
      <c r="NMO15" s="195"/>
      <c r="NMP15" s="195"/>
      <c r="NMQ15" s="195"/>
      <c r="NMR15" s="195"/>
      <c r="NMS15" s="195"/>
      <c r="NMT15" s="195"/>
      <c r="NMU15" s="195"/>
      <c r="NMV15" s="195"/>
      <c r="NMW15" s="195"/>
      <c r="NMX15" s="195"/>
      <c r="NMY15" s="195"/>
      <c r="NMZ15" s="315"/>
      <c r="NNA15" s="195"/>
      <c r="NNB15" s="195"/>
      <c r="NNC15" s="195"/>
      <c r="NND15" s="195"/>
      <c r="NNE15" s="195"/>
      <c r="NNF15" s="195"/>
      <c r="NNG15" s="195"/>
      <c r="NNH15" s="195"/>
      <c r="NNI15" s="195"/>
      <c r="NNJ15" s="195"/>
      <c r="NNK15" s="195"/>
      <c r="NNL15" s="195"/>
      <c r="NNM15" s="195"/>
      <c r="NNN15" s="315"/>
      <c r="NNO15" s="195"/>
      <c r="NNP15" s="195"/>
      <c r="NNQ15" s="195"/>
      <c r="NNR15" s="195"/>
      <c r="NNS15" s="195"/>
      <c r="NNT15" s="195"/>
      <c r="NNU15" s="195"/>
      <c r="NNV15" s="195"/>
      <c r="NNW15" s="195"/>
      <c r="NNX15" s="195"/>
      <c r="NNY15" s="195"/>
      <c r="NNZ15" s="195"/>
      <c r="NOA15" s="195"/>
      <c r="NOB15" s="315"/>
      <c r="NOC15" s="195"/>
      <c r="NOD15" s="195"/>
      <c r="NOE15" s="195"/>
      <c r="NOF15" s="195"/>
      <c r="NOG15" s="195"/>
      <c r="NOH15" s="195"/>
      <c r="NOI15" s="195"/>
      <c r="NOJ15" s="195"/>
      <c r="NOK15" s="195"/>
      <c r="NOL15" s="195"/>
      <c r="NOM15" s="195"/>
      <c r="NON15" s="195"/>
      <c r="NOO15" s="195"/>
      <c r="NOP15" s="315"/>
      <c r="NOQ15" s="195"/>
      <c r="NOR15" s="195"/>
      <c r="NOS15" s="195"/>
      <c r="NOT15" s="195"/>
      <c r="NOU15" s="195"/>
      <c r="NOV15" s="195"/>
      <c r="NOW15" s="195"/>
      <c r="NOX15" s="195"/>
      <c r="NOY15" s="195"/>
      <c r="NOZ15" s="195"/>
      <c r="NPA15" s="195"/>
      <c r="NPB15" s="195"/>
      <c r="NPC15" s="195"/>
      <c r="NPD15" s="315"/>
      <c r="NPE15" s="195"/>
      <c r="NPF15" s="195"/>
      <c r="NPG15" s="195"/>
      <c r="NPH15" s="195"/>
      <c r="NPI15" s="195"/>
      <c r="NPJ15" s="195"/>
      <c r="NPK15" s="195"/>
      <c r="NPL15" s="195"/>
      <c r="NPM15" s="195"/>
      <c r="NPN15" s="195"/>
      <c r="NPO15" s="195"/>
      <c r="NPP15" s="195"/>
      <c r="NPQ15" s="195"/>
      <c r="NPR15" s="315"/>
      <c r="NPS15" s="195"/>
      <c r="NPT15" s="195"/>
      <c r="NPU15" s="195"/>
      <c r="NPV15" s="195"/>
      <c r="NPW15" s="195"/>
      <c r="NPX15" s="195"/>
      <c r="NPY15" s="195"/>
      <c r="NPZ15" s="195"/>
      <c r="NQA15" s="195"/>
      <c r="NQB15" s="195"/>
      <c r="NQC15" s="195"/>
      <c r="NQD15" s="195"/>
      <c r="NQE15" s="195"/>
      <c r="NQF15" s="315"/>
      <c r="NQG15" s="195"/>
      <c r="NQH15" s="195"/>
      <c r="NQI15" s="195"/>
      <c r="NQJ15" s="195"/>
      <c r="NQK15" s="195"/>
      <c r="NQL15" s="195"/>
      <c r="NQM15" s="195"/>
      <c r="NQN15" s="195"/>
      <c r="NQO15" s="195"/>
      <c r="NQP15" s="195"/>
      <c r="NQQ15" s="195"/>
      <c r="NQR15" s="195"/>
      <c r="NQS15" s="195"/>
      <c r="NQT15" s="315"/>
      <c r="NQU15" s="195"/>
      <c r="NQV15" s="195"/>
      <c r="NQW15" s="195"/>
      <c r="NQX15" s="195"/>
      <c r="NQY15" s="195"/>
      <c r="NQZ15" s="195"/>
      <c r="NRA15" s="195"/>
      <c r="NRB15" s="195"/>
      <c r="NRC15" s="195"/>
      <c r="NRD15" s="195"/>
      <c r="NRE15" s="195"/>
      <c r="NRF15" s="195"/>
      <c r="NRG15" s="195"/>
      <c r="NRH15" s="315"/>
      <c r="NRI15" s="195"/>
      <c r="NRJ15" s="195"/>
      <c r="NRK15" s="195"/>
      <c r="NRL15" s="195"/>
      <c r="NRM15" s="195"/>
      <c r="NRN15" s="195"/>
      <c r="NRO15" s="195"/>
      <c r="NRP15" s="195"/>
      <c r="NRQ15" s="195"/>
      <c r="NRR15" s="195"/>
      <c r="NRS15" s="195"/>
      <c r="NRT15" s="195"/>
      <c r="NRU15" s="195"/>
      <c r="NRV15" s="315"/>
      <c r="NRW15" s="195"/>
      <c r="NRX15" s="195"/>
      <c r="NRY15" s="195"/>
      <c r="NRZ15" s="195"/>
      <c r="NSA15" s="195"/>
      <c r="NSB15" s="195"/>
      <c r="NSC15" s="195"/>
      <c r="NSD15" s="195"/>
      <c r="NSE15" s="195"/>
      <c r="NSF15" s="195"/>
      <c r="NSG15" s="195"/>
      <c r="NSH15" s="195"/>
      <c r="NSI15" s="195"/>
      <c r="NSJ15" s="315"/>
      <c r="NSK15" s="195"/>
      <c r="NSL15" s="195"/>
      <c r="NSM15" s="195"/>
      <c r="NSN15" s="195"/>
      <c r="NSO15" s="195"/>
      <c r="NSP15" s="195"/>
      <c r="NSQ15" s="195"/>
      <c r="NSR15" s="195"/>
      <c r="NSS15" s="195"/>
      <c r="NST15" s="195"/>
      <c r="NSU15" s="195"/>
      <c r="NSV15" s="195"/>
      <c r="NSW15" s="195"/>
      <c r="NSX15" s="315"/>
      <c r="NSY15" s="195"/>
      <c r="NSZ15" s="195"/>
      <c r="NTA15" s="195"/>
      <c r="NTB15" s="195"/>
      <c r="NTC15" s="195"/>
      <c r="NTD15" s="195"/>
      <c r="NTE15" s="195"/>
      <c r="NTF15" s="195"/>
      <c r="NTG15" s="195"/>
      <c r="NTH15" s="195"/>
      <c r="NTI15" s="195"/>
      <c r="NTJ15" s="195"/>
      <c r="NTK15" s="195"/>
      <c r="NTL15" s="315"/>
      <c r="NTM15" s="195"/>
      <c r="NTN15" s="195"/>
      <c r="NTO15" s="195"/>
      <c r="NTP15" s="195"/>
      <c r="NTQ15" s="195"/>
      <c r="NTR15" s="195"/>
      <c r="NTS15" s="195"/>
      <c r="NTT15" s="195"/>
      <c r="NTU15" s="195"/>
      <c r="NTV15" s="195"/>
      <c r="NTW15" s="195"/>
      <c r="NTX15" s="195"/>
      <c r="NTY15" s="195"/>
      <c r="NTZ15" s="315"/>
      <c r="NUA15" s="195"/>
      <c r="NUB15" s="195"/>
      <c r="NUC15" s="195"/>
      <c r="NUD15" s="195"/>
      <c r="NUE15" s="195"/>
      <c r="NUF15" s="195"/>
      <c r="NUG15" s="195"/>
      <c r="NUH15" s="195"/>
      <c r="NUI15" s="195"/>
      <c r="NUJ15" s="195"/>
      <c r="NUK15" s="195"/>
      <c r="NUL15" s="195"/>
      <c r="NUM15" s="195"/>
      <c r="NUN15" s="315"/>
      <c r="NUO15" s="195"/>
      <c r="NUP15" s="195"/>
      <c r="NUQ15" s="195"/>
      <c r="NUR15" s="195"/>
      <c r="NUS15" s="195"/>
      <c r="NUT15" s="195"/>
      <c r="NUU15" s="195"/>
      <c r="NUV15" s="195"/>
      <c r="NUW15" s="195"/>
      <c r="NUX15" s="195"/>
      <c r="NUY15" s="195"/>
      <c r="NUZ15" s="195"/>
      <c r="NVA15" s="195"/>
      <c r="NVB15" s="315"/>
      <c r="NVC15" s="195"/>
      <c r="NVD15" s="195"/>
      <c r="NVE15" s="195"/>
      <c r="NVF15" s="195"/>
      <c r="NVG15" s="195"/>
      <c r="NVH15" s="195"/>
      <c r="NVI15" s="195"/>
      <c r="NVJ15" s="195"/>
      <c r="NVK15" s="195"/>
      <c r="NVL15" s="195"/>
      <c r="NVM15" s="195"/>
      <c r="NVN15" s="195"/>
      <c r="NVO15" s="195"/>
      <c r="NVP15" s="315"/>
      <c r="NVQ15" s="195"/>
      <c r="NVR15" s="195"/>
      <c r="NVS15" s="195"/>
      <c r="NVT15" s="195"/>
      <c r="NVU15" s="195"/>
      <c r="NVV15" s="195"/>
      <c r="NVW15" s="195"/>
      <c r="NVX15" s="195"/>
      <c r="NVY15" s="195"/>
      <c r="NVZ15" s="195"/>
      <c r="NWA15" s="195"/>
      <c r="NWB15" s="195"/>
      <c r="NWC15" s="195"/>
      <c r="NWD15" s="315"/>
      <c r="NWE15" s="195"/>
      <c r="NWF15" s="195"/>
      <c r="NWG15" s="195"/>
      <c r="NWH15" s="195"/>
      <c r="NWI15" s="195"/>
      <c r="NWJ15" s="195"/>
      <c r="NWK15" s="195"/>
      <c r="NWL15" s="195"/>
      <c r="NWM15" s="195"/>
      <c r="NWN15" s="195"/>
      <c r="NWO15" s="195"/>
      <c r="NWP15" s="195"/>
      <c r="NWQ15" s="195"/>
      <c r="NWR15" s="315"/>
      <c r="NWS15" s="195"/>
      <c r="NWT15" s="195"/>
      <c r="NWU15" s="195"/>
      <c r="NWV15" s="195"/>
      <c r="NWW15" s="195"/>
      <c r="NWX15" s="195"/>
      <c r="NWY15" s="195"/>
      <c r="NWZ15" s="195"/>
      <c r="NXA15" s="195"/>
      <c r="NXB15" s="195"/>
      <c r="NXC15" s="195"/>
      <c r="NXD15" s="195"/>
      <c r="NXE15" s="195"/>
      <c r="NXF15" s="315"/>
      <c r="NXG15" s="195"/>
      <c r="NXH15" s="195"/>
      <c r="NXI15" s="195"/>
      <c r="NXJ15" s="195"/>
      <c r="NXK15" s="195"/>
      <c r="NXL15" s="195"/>
      <c r="NXM15" s="195"/>
      <c r="NXN15" s="195"/>
      <c r="NXO15" s="195"/>
      <c r="NXP15" s="195"/>
      <c r="NXQ15" s="195"/>
      <c r="NXR15" s="195"/>
      <c r="NXS15" s="195"/>
      <c r="NXT15" s="315"/>
      <c r="NXU15" s="195"/>
      <c r="NXV15" s="195"/>
      <c r="NXW15" s="195"/>
      <c r="NXX15" s="195"/>
      <c r="NXY15" s="195"/>
      <c r="NXZ15" s="195"/>
      <c r="NYA15" s="195"/>
      <c r="NYB15" s="195"/>
      <c r="NYC15" s="195"/>
      <c r="NYD15" s="195"/>
      <c r="NYE15" s="195"/>
      <c r="NYF15" s="195"/>
      <c r="NYG15" s="195"/>
      <c r="NYH15" s="315"/>
      <c r="NYI15" s="195"/>
      <c r="NYJ15" s="195"/>
      <c r="NYK15" s="195"/>
      <c r="NYL15" s="195"/>
      <c r="NYM15" s="195"/>
      <c r="NYN15" s="195"/>
      <c r="NYO15" s="195"/>
      <c r="NYP15" s="195"/>
      <c r="NYQ15" s="195"/>
      <c r="NYR15" s="195"/>
      <c r="NYS15" s="195"/>
      <c r="NYT15" s="195"/>
      <c r="NYU15" s="195"/>
      <c r="NYV15" s="315"/>
      <c r="NYW15" s="195"/>
      <c r="NYX15" s="195"/>
      <c r="NYY15" s="195"/>
      <c r="NYZ15" s="195"/>
      <c r="NZA15" s="195"/>
      <c r="NZB15" s="195"/>
      <c r="NZC15" s="195"/>
      <c r="NZD15" s="195"/>
      <c r="NZE15" s="195"/>
      <c r="NZF15" s="195"/>
      <c r="NZG15" s="195"/>
      <c r="NZH15" s="195"/>
      <c r="NZI15" s="195"/>
      <c r="NZJ15" s="315"/>
      <c r="NZK15" s="195"/>
      <c r="NZL15" s="195"/>
      <c r="NZM15" s="195"/>
      <c r="NZN15" s="195"/>
      <c r="NZO15" s="195"/>
      <c r="NZP15" s="195"/>
      <c r="NZQ15" s="195"/>
      <c r="NZR15" s="195"/>
      <c r="NZS15" s="195"/>
      <c r="NZT15" s="195"/>
      <c r="NZU15" s="195"/>
      <c r="NZV15" s="195"/>
      <c r="NZW15" s="195"/>
      <c r="NZX15" s="315"/>
      <c r="NZY15" s="195"/>
      <c r="NZZ15" s="195"/>
      <c r="OAA15" s="195"/>
      <c r="OAB15" s="195"/>
      <c r="OAC15" s="195"/>
      <c r="OAD15" s="195"/>
      <c r="OAE15" s="195"/>
      <c r="OAF15" s="195"/>
      <c r="OAG15" s="195"/>
      <c r="OAH15" s="195"/>
      <c r="OAI15" s="195"/>
      <c r="OAJ15" s="195"/>
      <c r="OAK15" s="195"/>
      <c r="OAL15" s="315"/>
      <c r="OAM15" s="195"/>
      <c r="OAN15" s="195"/>
      <c r="OAO15" s="195"/>
      <c r="OAP15" s="195"/>
      <c r="OAQ15" s="195"/>
      <c r="OAR15" s="195"/>
      <c r="OAS15" s="195"/>
      <c r="OAT15" s="195"/>
      <c r="OAU15" s="195"/>
      <c r="OAV15" s="195"/>
      <c r="OAW15" s="195"/>
      <c r="OAX15" s="195"/>
      <c r="OAY15" s="195"/>
      <c r="OAZ15" s="315"/>
      <c r="OBA15" s="195"/>
      <c r="OBB15" s="195"/>
      <c r="OBC15" s="195"/>
      <c r="OBD15" s="195"/>
      <c r="OBE15" s="195"/>
      <c r="OBF15" s="195"/>
      <c r="OBG15" s="195"/>
      <c r="OBH15" s="195"/>
      <c r="OBI15" s="195"/>
      <c r="OBJ15" s="195"/>
      <c r="OBK15" s="195"/>
      <c r="OBL15" s="195"/>
      <c r="OBM15" s="195"/>
      <c r="OBN15" s="315"/>
      <c r="OBO15" s="195"/>
      <c r="OBP15" s="195"/>
      <c r="OBQ15" s="195"/>
      <c r="OBR15" s="195"/>
      <c r="OBS15" s="195"/>
      <c r="OBT15" s="195"/>
      <c r="OBU15" s="195"/>
      <c r="OBV15" s="195"/>
      <c r="OBW15" s="195"/>
      <c r="OBX15" s="195"/>
      <c r="OBY15" s="195"/>
      <c r="OBZ15" s="195"/>
      <c r="OCA15" s="195"/>
      <c r="OCB15" s="315"/>
      <c r="OCC15" s="195"/>
      <c r="OCD15" s="195"/>
      <c r="OCE15" s="195"/>
      <c r="OCF15" s="195"/>
      <c r="OCG15" s="195"/>
      <c r="OCH15" s="195"/>
      <c r="OCI15" s="195"/>
      <c r="OCJ15" s="195"/>
      <c r="OCK15" s="195"/>
      <c r="OCL15" s="195"/>
      <c r="OCM15" s="195"/>
      <c r="OCN15" s="195"/>
      <c r="OCO15" s="195"/>
      <c r="OCP15" s="315"/>
      <c r="OCQ15" s="195"/>
      <c r="OCR15" s="195"/>
      <c r="OCS15" s="195"/>
      <c r="OCT15" s="195"/>
      <c r="OCU15" s="195"/>
      <c r="OCV15" s="195"/>
      <c r="OCW15" s="195"/>
      <c r="OCX15" s="195"/>
      <c r="OCY15" s="195"/>
      <c r="OCZ15" s="195"/>
      <c r="ODA15" s="195"/>
      <c r="ODB15" s="195"/>
      <c r="ODC15" s="195"/>
      <c r="ODD15" s="315"/>
      <c r="ODE15" s="195"/>
      <c r="ODF15" s="195"/>
      <c r="ODG15" s="195"/>
      <c r="ODH15" s="195"/>
      <c r="ODI15" s="195"/>
      <c r="ODJ15" s="195"/>
      <c r="ODK15" s="195"/>
      <c r="ODL15" s="195"/>
      <c r="ODM15" s="195"/>
      <c r="ODN15" s="195"/>
      <c r="ODO15" s="195"/>
      <c r="ODP15" s="195"/>
      <c r="ODQ15" s="195"/>
      <c r="ODR15" s="315"/>
      <c r="ODS15" s="195"/>
      <c r="ODT15" s="195"/>
      <c r="ODU15" s="195"/>
      <c r="ODV15" s="195"/>
      <c r="ODW15" s="195"/>
      <c r="ODX15" s="195"/>
      <c r="ODY15" s="195"/>
      <c r="ODZ15" s="195"/>
      <c r="OEA15" s="195"/>
      <c r="OEB15" s="195"/>
      <c r="OEC15" s="195"/>
      <c r="OED15" s="195"/>
      <c r="OEE15" s="195"/>
      <c r="OEF15" s="315"/>
      <c r="OEG15" s="195"/>
      <c r="OEH15" s="195"/>
      <c r="OEI15" s="195"/>
      <c r="OEJ15" s="195"/>
      <c r="OEK15" s="195"/>
      <c r="OEL15" s="195"/>
      <c r="OEM15" s="195"/>
      <c r="OEN15" s="195"/>
      <c r="OEO15" s="195"/>
      <c r="OEP15" s="195"/>
      <c r="OEQ15" s="195"/>
      <c r="OER15" s="195"/>
      <c r="OES15" s="195"/>
      <c r="OET15" s="315"/>
      <c r="OEU15" s="195"/>
      <c r="OEV15" s="195"/>
      <c r="OEW15" s="195"/>
      <c r="OEX15" s="195"/>
      <c r="OEY15" s="195"/>
      <c r="OEZ15" s="195"/>
      <c r="OFA15" s="195"/>
      <c r="OFB15" s="195"/>
      <c r="OFC15" s="195"/>
      <c r="OFD15" s="195"/>
      <c r="OFE15" s="195"/>
      <c r="OFF15" s="195"/>
      <c r="OFG15" s="195"/>
      <c r="OFH15" s="315"/>
      <c r="OFI15" s="195"/>
      <c r="OFJ15" s="195"/>
      <c r="OFK15" s="195"/>
      <c r="OFL15" s="195"/>
      <c r="OFM15" s="195"/>
      <c r="OFN15" s="195"/>
      <c r="OFO15" s="195"/>
      <c r="OFP15" s="195"/>
      <c r="OFQ15" s="195"/>
      <c r="OFR15" s="195"/>
      <c r="OFS15" s="195"/>
      <c r="OFT15" s="195"/>
      <c r="OFU15" s="195"/>
      <c r="OFV15" s="315"/>
      <c r="OFW15" s="195"/>
      <c r="OFX15" s="195"/>
      <c r="OFY15" s="195"/>
      <c r="OFZ15" s="195"/>
      <c r="OGA15" s="195"/>
      <c r="OGB15" s="195"/>
      <c r="OGC15" s="195"/>
      <c r="OGD15" s="195"/>
      <c r="OGE15" s="195"/>
      <c r="OGF15" s="195"/>
      <c r="OGG15" s="195"/>
      <c r="OGH15" s="195"/>
      <c r="OGI15" s="195"/>
      <c r="OGJ15" s="315"/>
      <c r="OGK15" s="195"/>
      <c r="OGL15" s="195"/>
      <c r="OGM15" s="195"/>
      <c r="OGN15" s="195"/>
      <c r="OGO15" s="195"/>
      <c r="OGP15" s="195"/>
      <c r="OGQ15" s="195"/>
      <c r="OGR15" s="195"/>
      <c r="OGS15" s="195"/>
      <c r="OGT15" s="195"/>
      <c r="OGU15" s="195"/>
      <c r="OGV15" s="195"/>
      <c r="OGW15" s="195"/>
      <c r="OGX15" s="315"/>
      <c r="OGY15" s="195"/>
      <c r="OGZ15" s="195"/>
      <c r="OHA15" s="195"/>
      <c r="OHB15" s="195"/>
      <c r="OHC15" s="195"/>
      <c r="OHD15" s="195"/>
      <c r="OHE15" s="195"/>
      <c r="OHF15" s="195"/>
      <c r="OHG15" s="195"/>
      <c r="OHH15" s="195"/>
      <c r="OHI15" s="195"/>
      <c r="OHJ15" s="195"/>
      <c r="OHK15" s="195"/>
      <c r="OHL15" s="315"/>
      <c r="OHM15" s="195"/>
      <c r="OHN15" s="195"/>
      <c r="OHO15" s="195"/>
      <c r="OHP15" s="195"/>
      <c r="OHQ15" s="195"/>
      <c r="OHR15" s="195"/>
      <c r="OHS15" s="195"/>
      <c r="OHT15" s="195"/>
      <c r="OHU15" s="195"/>
      <c r="OHV15" s="195"/>
      <c r="OHW15" s="195"/>
      <c r="OHX15" s="195"/>
      <c r="OHY15" s="195"/>
      <c r="OHZ15" s="315"/>
      <c r="OIA15" s="195"/>
      <c r="OIB15" s="195"/>
      <c r="OIC15" s="195"/>
      <c r="OID15" s="195"/>
      <c r="OIE15" s="195"/>
      <c r="OIF15" s="195"/>
      <c r="OIG15" s="195"/>
      <c r="OIH15" s="195"/>
      <c r="OII15" s="195"/>
      <c r="OIJ15" s="195"/>
      <c r="OIK15" s="195"/>
      <c r="OIL15" s="195"/>
      <c r="OIM15" s="195"/>
      <c r="OIN15" s="315"/>
      <c r="OIO15" s="195"/>
      <c r="OIP15" s="195"/>
      <c r="OIQ15" s="195"/>
      <c r="OIR15" s="195"/>
      <c r="OIS15" s="195"/>
      <c r="OIT15" s="195"/>
      <c r="OIU15" s="195"/>
      <c r="OIV15" s="195"/>
      <c r="OIW15" s="195"/>
      <c r="OIX15" s="195"/>
      <c r="OIY15" s="195"/>
      <c r="OIZ15" s="195"/>
      <c r="OJA15" s="195"/>
      <c r="OJB15" s="315"/>
      <c r="OJC15" s="195"/>
      <c r="OJD15" s="195"/>
      <c r="OJE15" s="195"/>
      <c r="OJF15" s="195"/>
      <c r="OJG15" s="195"/>
      <c r="OJH15" s="195"/>
      <c r="OJI15" s="195"/>
      <c r="OJJ15" s="195"/>
      <c r="OJK15" s="195"/>
      <c r="OJL15" s="195"/>
      <c r="OJM15" s="195"/>
      <c r="OJN15" s="195"/>
      <c r="OJO15" s="195"/>
      <c r="OJP15" s="315"/>
      <c r="OJQ15" s="195"/>
      <c r="OJR15" s="195"/>
      <c r="OJS15" s="195"/>
      <c r="OJT15" s="195"/>
      <c r="OJU15" s="195"/>
      <c r="OJV15" s="195"/>
      <c r="OJW15" s="195"/>
      <c r="OJX15" s="195"/>
      <c r="OJY15" s="195"/>
      <c r="OJZ15" s="195"/>
      <c r="OKA15" s="195"/>
      <c r="OKB15" s="195"/>
      <c r="OKC15" s="195"/>
      <c r="OKD15" s="315"/>
      <c r="OKE15" s="195"/>
      <c r="OKF15" s="195"/>
      <c r="OKG15" s="195"/>
      <c r="OKH15" s="195"/>
      <c r="OKI15" s="195"/>
      <c r="OKJ15" s="195"/>
      <c r="OKK15" s="195"/>
      <c r="OKL15" s="195"/>
      <c r="OKM15" s="195"/>
      <c r="OKN15" s="195"/>
      <c r="OKO15" s="195"/>
      <c r="OKP15" s="195"/>
      <c r="OKQ15" s="195"/>
      <c r="OKR15" s="315"/>
      <c r="OKS15" s="195"/>
      <c r="OKT15" s="195"/>
      <c r="OKU15" s="195"/>
      <c r="OKV15" s="195"/>
      <c r="OKW15" s="195"/>
      <c r="OKX15" s="195"/>
      <c r="OKY15" s="195"/>
      <c r="OKZ15" s="195"/>
      <c r="OLA15" s="195"/>
      <c r="OLB15" s="195"/>
      <c r="OLC15" s="195"/>
      <c r="OLD15" s="195"/>
      <c r="OLE15" s="195"/>
      <c r="OLF15" s="315"/>
      <c r="OLG15" s="195"/>
      <c r="OLH15" s="195"/>
      <c r="OLI15" s="195"/>
      <c r="OLJ15" s="195"/>
      <c r="OLK15" s="195"/>
      <c r="OLL15" s="195"/>
      <c r="OLM15" s="195"/>
      <c r="OLN15" s="195"/>
      <c r="OLO15" s="195"/>
      <c r="OLP15" s="195"/>
      <c r="OLQ15" s="195"/>
      <c r="OLR15" s="195"/>
      <c r="OLS15" s="195"/>
      <c r="OLT15" s="315"/>
      <c r="OLU15" s="195"/>
      <c r="OLV15" s="195"/>
      <c r="OLW15" s="195"/>
      <c r="OLX15" s="195"/>
      <c r="OLY15" s="195"/>
      <c r="OLZ15" s="195"/>
      <c r="OMA15" s="195"/>
      <c r="OMB15" s="195"/>
      <c r="OMC15" s="195"/>
      <c r="OMD15" s="195"/>
      <c r="OME15" s="195"/>
      <c r="OMF15" s="195"/>
      <c r="OMG15" s="195"/>
      <c r="OMH15" s="315"/>
      <c r="OMI15" s="195"/>
      <c r="OMJ15" s="195"/>
      <c r="OMK15" s="195"/>
      <c r="OML15" s="195"/>
      <c r="OMM15" s="195"/>
      <c r="OMN15" s="195"/>
      <c r="OMO15" s="195"/>
      <c r="OMP15" s="195"/>
      <c r="OMQ15" s="195"/>
      <c r="OMR15" s="195"/>
      <c r="OMS15" s="195"/>
      <c r="OMT15" s="195"/>
      <c r="OMU15" s="195"/>
      <c r="OMV15" s="315"/>
      <c r="OMW15" s="195"/>
      <c r="OMX15" s="195"/>
      <c r="OMY15" s="195"/>
      <c r="OMZ15" s="195"/>
      <c r="ONA15" s="195"/>
      <c r="ONB15" s="195"/>
      <c r="ONC15" s="195"/>
      <c r="OND15" s="195"/>
      <c r="ONE15" s="195"/>
      <c r="ONF15" s="195"/>
      <c r="ONG15" s="195"/>
      <c r="ONH15" s="195"/>
      <c r="ONI15" s="195"/>
      <c r="ONJ15" s="315"/>
      <c r="ONK15" s="195"/>
      <c r="ONL15" s="195"/>
      <c r="ONM15" s="195"/>
      <c r="ONN15" s="195"/>
      <c r="ONO15" s="195"/>
      <c r="ONP15" s="195"/>
      <c r="ONQ15" s="195"/>
      <c r="ONR15" s="195"/>
      <c r="ONS15" s="195"/>
      <c r="ONT15" s="195"/>
      <c r="ONU15" s="195"/>
      <c r="ONV15" s="195"/>
      <c r="ONW15" s="195"/>
      <c r="ONX15" s="315"/>
      <c r="ONY15" s="195"/>
      <c r="ONZ15" s="195"/>
      <c r="OOA15" s="195"/>
      <c r="OOB15" s="195"/>
      <c r="OOC15" s="195"/>
      <c r="OOD15" s="195"/>
      <c r="OOE15" s="195"/>
      <c r="OOF15" s="195"/>
      <c r="OOG15" s="195"/>
      <c r="OOH15" s="195"/>
      <c r="OOI15" s="195"/>
      <c r="OOJ15" s="195"/>
      <c r="OOK15" s="195"/>
      <c r="OOL15" s="315"/>
      <c r="OOM15" s="195"/>
      <c r="OON15" s="195"/>
      <c r="OOO15" s="195"/>
      <c r="OOP15" s="195"/>
      <c r="OOQ15" s="195"/>
      <c r="OOR15" s="195"/>
      <c r="OOS15" s="195"/>
      <c r="OOT15" s="195"/>
      <c r="OOU15" s="195"/>
      <c r="OOV15" s="195"/>
      <c r="OOW15" s="195"/>
      <c r="OOX15" s="195"/>
      <c r="OOY15" s="195"/>
      <c r="OOZ15" s="315"/>
      <c r="OPA15" s="195"/>
      <c r="OPB15" s="195"/>
      <c r="OPC15" s="195"/>
      <c r="OPD15" s="195"/>
      <c r="OPE15" s="195"/>
      <c r="OPF15" s="195"/>
      <c r="OPG15" s="195"/>
      <c r="OPH15" s="195"/>
      <c r="OPI15" s="195"/>
      <c r="OPJ15" s="195"/>
      <c r="OPK15" s="195"/>
      <c r="OPL15" s="195"/>
      <c r="OPM15" s="195"/>
      <c r="OPN15" s="315"/>
      <c r="OPO15" s="195"/>
      <c r="OPP15" s="195"/>
      <c r="OPQ15" s="195"/>
      <c r="OPR15" s="195"/>
      <c r="OPS15" s="195"/>
      <c r="OPT15" s="195"/>
      <c r="OPU15" s="195"/>
      <c r="OPV15" s="195"/>
      <c r="OPW15" s="195"/>
      <c r="OPX15" s="195"/>
      <c r="OPY15" s="195"/>
      <c r="OPZ15" s="195"/>
      <c r="OQA15" s="195"/>
      <c r="OQB15" s="315"/>
      <c r="OQC15" s="195"/>
      <c r="OQD15" s="195"/>
      <c r="OQE15" s="195"/>
      <c r="OQF15" s="195"/>
      <c r="OQG15" s="195"/>
      <c r="OQH15" s="195"/>
      <c r="OQI15" s="195"/>
      <c r="OQJ15" s="195"/>
      <c r="OQK15" s="195"/>
      <c r="OQL15" s="195"/>
      <c r="OQM15" s="195"/>
      <c r="OQN15" s="195"/>
      <c r="OQO15" s="195"/>
      <c r="OQP15" s="315"/>
      <c r="OQQ15" s="195"/>
      <c r="OQR15" s="195"/>
      <c r="OQS15" s="195"/>
      <c r="OQT15" s="195"/>
      <c r="OQU15" s="195"/>
      <c r="OQV15" s="195"/>
      <c r="OQW15" s="195"/>
      <c r="OQX15" s="195"/>
      <c r="OQY15" s="195"/>
      <c r="OQZ15" s="195"/>
      <c r="ORA15" s="195"/>
      <c r="ORB15" s="195"/>
      <c r="ORC15" s="195"/>
      <c r="ORD15" s="315"/>
      <c r="ORE15" s="195"/>
      <c r="ORF15" s="195"/>
      <c r="ORG15" s="195"/>
      <c r="ORH15" s="195"/>
      <c r="ORI15" s="195"/>
      <c r="ORJ15" s="195"/>
      <c r="ORK15" s="195"/>
      <c r="ORL15" s="195"/>
      <c r="ORM15" s="195"/>
      <c r="ORN15" s="195"/>
      <c r="ORO15" s="195"/>
      <c r="ORP15" s="195"/>
      <c r="ORQ15" s="195"/>
      <c r="ORR15" s="315"/>
      <c r="ORS15" s="195"/>
      <c r="ORT15" s="195"/>
      <c r="ORU15" s="195"/>
      <c r="ORV15" s="195"/>
      <c r="ORW15" s="195"/>
      <c r="ORX15" s="195"/>
      <c r="ORY15" s="195"/>
      <c r="ORZ15" s="195"/>
      <c r="OSA15" s="195"/>
      <c r="OSB15" s="195"/>
      <c r="OSC15" s="195"/>
      <c r="OSD15" s="195"/>
      <c r="OSE15" s="195"/>
      <c r="OSF15" s="315"/>
      <c r="OSG15" s="195"/>
      <c r="OSH15" s="195"/>
      <c r="OSI15" s="195"/>
      <c r="OSJ15" s="195"/>
      <c r="OSK15" s="195"/>
      <c r="OSL15" s="195"/>
      <c r="OSM15" s="195"/>
      <c r="OSN15" s="195"/>
      <c r="OSO15" s="195"/>
      <c r="OSP15" s="195"/>
      <c r="OSQ15" s="195"/>
      <c r="OSR15" s="195"/>
      <c r="OSS15" s="195"/>
      <c r="OST15" s="315"/>
      <c r="OSU15" s="195"/>
      <c r="OSV15" s="195"/>
      <c r="OSW15" s="195"/>
      <c r="OSX15" s="195"/>
      <c r="OSY15" s="195"/>
      <c r="OSZ15" s="195"/>
      <c r="OTA15" s="195"/>
      <c r="OTB15" s="195"/>
      <c r="OTC15" s="195"/>
      <c r="OTD15" s="195"/>
      <c r="OTE15" s="195"/>
      <c r="OTF15" s="195"/>
      <c r="OTG15" s="195"/>
      <c r="OTH15" s="315"/>
      <c r="OTI15" s="195"/>
      <c r="OTJ15" s="195"/>
      <c r="OTK15" s="195"/>
      <c r="OTL15" s="195"/>
      <c r="OTM15" s="195"/>
      <c r="OTN15" s="195"/>
      <c r="OTO15" s="195"/>
      <c r="OTP15" s="195"/>
      <c r="OTQ15" s="195"/>
      <c r="OTR15" s="195"/>
      <c r="OTS15" s="195"/>
      <c r="OTT15" s="195"/>
      <c r="OTU15" s="195"/>
      <c r="OTV15" s="315"/>
      <c r="OTW15" s="195"/>
      <c r="OTX15" s="195"/>
      <c r="OTY15" s="195"/>
      <c r="OTZ15" s="195"/>
      <c r="OUA15" s="195"/>
      <c r="OUB15" s="195"/>
      <c r="OUC15" s="195"/>
      <c r="OUD15" s="195"/>
      <c r="OUE15" s="195"/>
      <c r="OUF15" s="195"/>
      <c r="OUG15" s="195"/>
      <c r="OUH15" s="195"/>
      <c r="OUI15" s="195"/>
      <c r="OUJ15" s="315"/>
      <c r="OUK15" s="195"/>
      <c r="OUL15" s="195"/>
      <c r="OUM15" s="195"/>
      <c r="OUN15" s="195"/>
      <c r="OUO15" s="195"/>
      <c r="OUP15" s="195"/>
      <c r="OUQ15" s="195"/>
      <c r="OUR15" s="195"/>
      <c r="OUS15" s="195"/>
      <c r="OUT15" s="195"/>
      <c r="OUU15" s="195"/>
      <c r="OUV15" s="195"/>
      <c r="OUW15" s="195"/>
      <c r="OUX15" s="315"/>
      <c r="OUY15" s="195"/>
      <c r="OUZ15" s="195"/>
      <c r="OVA15" s="195"/>
      <c r="OVB15" s="195"/>
      <c r="OVC15" s="195"/>
      <c r="OVD15" s="195"/>
      <c r="OVE15" s="195"/>
      <c r="OVF15" s="195"/>
      <c r="OVG15" s="195"/>
      <c r="OVH15" s="195"/>
      <c r="OVI15" s="195"/>
      <c r="OVJ15" s="195"/>
      <c r="OVK15" s="195"/>
      <c r="OVL15" s="315"/>
      <c r="OVM15" s="195"/>
      <c r="OVN15" s="195"/>
      <c r="OVO15" s="195"/>
      <c r="OVP15" s="195"/>
      <c r="OVQ15" s="195"/>
      <c r="OVR15" s="195"/>
      <c r="OVS15" s="195"/>
      <c r="OVT15" s="195"/>
      <c r="OVU15" s="195"/>
      <c r="OVV15" s="195"/>
      <c r="OVW15" s="195"/>
      <c r="OVX15" s="195"/>
      <c r="OVY15" s="195"/>
      <c r="OVZ15" s="315"/>
      <c r="OWA15" s="195"/>
      <c r="OWB15" s="195"/>
      <c r="OWC15" s="195"/>
      <c r="OWD15" s="195"/>
      <c r="OWE15" s="195"/>
      <c r="OWF15" s="195"/>
      <c r="OWG15" s="195"/>
      <c r="OWH15" s="195"/>
      <c r="OWI15" s="195"/>
      <c r="OWJ15" s="195"/>
      <c r="OWK15" s="195"/>
      <c r="OWL15" s="195"/>
      <c r="OWM15" s="195"/>
      <c r="OWN15" s="315"/>
      <c r="OWO15" s="195"/>
      <c r="OWP15" s="195"/>
      <c r="OWQ15" s="195"/>
      <c r="OWR15" s="195"/>
      <c r="OWS15" s="195"/>
      <c r="OWT15" s="195"/>
      <c r="OWU15" s="195"/>
      <c r="OWV15" s="195"/>
      <c r="OWW15" s="195"/>
      <c r="OWX15" s="195"/>
      <c r="OWY15" s="195"/>
      <c r="OWZ15" s="195"/>
      <c r="OXA15" s="195"/>
      <c r="OXB15" s="315"/>
      <c r="OXC15" s="195"/>
      <c r="OXD15" s="195"/>
      <c r="OXE15" s="195"/>
      <c r="OXF15" s="195"/>
      <c r="OXG15" s="195"/>
      <c r="OXH15" s="195"/>
      <c r="OXI15" s="195"/>
      <c r="OXJ15" s="195"/>
      <c r="OXK15" s="195"/>
      <c r="OXL15" s="195"/>
      <c r="OXM15" s="195"/>
      <c r="OXN15" s="195"/>
      <c r="OXO15" s="195"/>
      <c r="OXP15" s="315"/>
      <c r="OXQ15" s="195"/>
      <c r="OXR15" s="195"/>
      <c r="OXS15" s="195"/>
      <c r="OXT15" s="195"/>
      <c r="OXU15" s="195"/>
      <c r="OXV15" s="195"/>
      <c r="OXW15" s="195"/>
      <c r="OXX15" s="195"/>
      <c r="OXY15" s="195"/>
      <c r="OXZ15" s="195"/>
      <c r="OYA15" s="195"/>
      <c r="OYB15" s="195"/>
      <c r="OYC15" s="195"/>
      <c r="OYD15" s="315"/>
      <c r="OYE15" s="195"/>
      <c r="OYF15" s="195"/>
      <c r="OYG15" s="195"/>
      <c r="OYH15" s="195"/>
      <c r="OYI15" s="195"/>
      <c r="OYJ15" s="195"/>
      <c r="OYK15" s="195"/>
      <c r="OYL15" s="195"/>
      <c r="OYM15" s="195"/>
      <c r="OYN15" s="195"/>
      <c r="OYO15" s="195"/>
      <c r="OYP15" s="195"/>
      <c r="OYQ15" s="195"/>
      <c r="OYR15" s="315"/>
      <c r="OYS15" s="195"/>
      <c r="OYT15" s="195"/>
      <c r="OYU15" s="195"/>
      <c r="OYV15" s="195"/>
      <c r="OYW15" s="195"/>
      <c r="OYX15" s="195"/>
      <c r="OYY15" s="195"/>
      <c r="OYZ15" s="195"/>
      <c r="OZA15" s="195"/>
      <c r="OZB15" s="195"/>
      <c r="OZC15" s="195"/>
      <c r="OZD15" s="195"/>
      <c r="OZE15" s="195"/>
      <c r="OZF15" s="315"/>
      <c r="OZG15" s="195"/>
      <c r="OZH15" s="195"/>
      <c r="OZI15" s="195"/>
      <c r="OZJ15" s="195"/>
      <c r="OZK15" s="195"/>
      <c r="OZL15" s="195"/>
      <c r="OZM15" s="195"/>
      <c r="OZN15" s="195"/>
      <c r="OZO15" s="195"/>
      <c r="OZP15" s="195"/>
      <c r="OZQ15" s="195"/>
      <c r="OZR15" s="195"/>
      <c r="OZS15" s="195"/>
      <c r="OZT15" s="315"/>
      <c r="OZU15" s="195"/>
      <c r="OZV15" s="195"/>
      <c r="OZW15" s="195"/>
      <c r="OZX15" s="195"/>
      <c r="OZY15" s="195"/>
      <c r="OZZ15" s="195"/>
      <c r="PAA15" s="195"/>
      <c r="PAB15" s="195"/>
      <c r="PAC15" s="195"/>
      <c r="PAD15" s="195"/>
      <c r="PAE15" s="195"/>
      <c r="PAF15" s="195"/>
      <c r="PAG15" s="195"/>
      <c r="PAH15" s="315"/>
      <c r="PAI15" s="195"/>
      <c r="PAJ15" s="195"/>
      <c r="PAK15" s="195"/>
      <c r="PAL15" s="195"/>
      <c r="PAM15" s="195"/>
      <c r="PAN15" s="195"/>
      <c r="PAO15" s="195"/>
      <c r="PAP15" s="195"/>
      <c r="PAQ15" s="195"/>
      <c r="PAR15" s="195"/>
      <c r="PAS15" s="195"/>
      <c r="PAT15" s="195"/>
      <c r="PAU15" s="195"/>
      <c r="PAV15" s="315"/>
      <c r="PAW15" s="195"/>
      <c r="PAX15" s="195"/>
      <c r="PAY15" s="195"/>
      <c r="PAZ15" s="195"/>
      <c r="PBA15" s="195"/>
      <c r="PBB15" s="195"/>
      <c r="PBC15" s="195"/>
      <c r="PBD15" s="195"/>
      <c r="PBE15" s="195"/>
      <c r="PBF15" s="195"/>
      <c r="PBG15" s="195"/>
      <c r="PBH15" s="195"/>
      <c r="PBI15" s="195"/>
      <c r="PBJ15" s="315"/>
      <c r="PBK15" s="195"/>
      <c r="PBL15" s="195"/>
      <c r="PBM15" s="195"/>
      <c r="PBN15" s="195"/>
      <c r="PBO15" s="195"/>
      <c r="PBP15" s="195"/>
      <c r="PBQ15" s="195"/>
      <c r="PBR15" s="195"/>
      <c r="PBS15" s="195"/>
      <c r="PBT15" s="195"/>
      <c r="PBU15" s="195"/>
      <c r="PBV15" s="195"/>
      <c r="PBW15" s="195"/>
      <c r="PBX15" s="315"/>
      <c r="PBY15" s="195"/>
      <c r="PBZ15" s="195"/>
      <c r="PCA15" s="195"/>
      <c r="PCB15" s="195"/>
      <c r="PCC15" s="195"/>
      <c r="PCD15" s="195"/>
      <c r="PCE15" s="195"/>
      <c r="PCF15" s="195"/>
      <c r="PCG15" s="195"/>
      <c r="PCH15" s="195"/>
      <c r="PCI15" s="195"/>
      <c r="PCJ15" s="195"/>
      <c r="PCK15" s="195"/>
      <c r="PCL15" s="315"/>
      <c r="PCM15" s="195"/>
      <c r="PCN15" s="195"/>
      <c r="PCO15" s="195"/>
      <c r="PCP15" s="195"/>
      <c r="PCQ15" s="195"/>
      <c r="PCR15" s="195"/>
      <c r="PCS15" s="195"/>
      <c r="PCT15" s="195"/>
      <c r="PCU15" s="195"/>
      <c r="PCV15" s="195"/>
      <c r="PCW15" s="195"/>
      <c r="PCX15" s="195"/>
      <c r="PCY15" s="195"/>
      <c r="PCZ15" s="315"/>
      <c r="PDA15" s="195"/>
      <c r="PDB15" s="195"/>
      <c r="PDC15" s="195"/>
      <c r="PDD15" s="195"/>
      <c r="PDE15" s="195"/>
      <c r="PDF15" s="195"/>
      <c r="PDG15" s="195"/>
      <c r="PDH15" s="195"/>
      <c r="PDI15" s="195"/>
      <c r="PDJ15" s="195"/>
      <c r="PDK15" s="195"/>
      <c r="PDL15" s="195"/>
      <c r="PDM15" s="195"/>
      <c r="PDN15" s="315"/>
      <c r="PDO15" s="195"/>
      <c r="PDP15" s="195"/>
      <c r="PDQ15" s="195"/>
      <c r="PDR15" s="195"/>
      <c r="PDS15" s="195"/>
      <c r="PDT15" s="195"/>
      <c r="PDU15" s="195"/>
      <c r="PDV15" s="195"/>
      <c r="PDW15" s="195"/>
      <c r="PDX15" s="195"/>
      <c r="PDY15" s="195"/>
      <c r="PDZ15" s="195"/>
      <c r="PEA15" s="195"/>
      <c r="PEB15" s="315"/>
      <c r="PEC15" s="195"/>
      <c r="PED15" s="195"/>
      <c r="PEE15" s="195"/>
      <c r="PEF15" s="195"/>
      <c r="PEG15" s="195"/>
      <c r="PEH15" s="195"/>
      <c r="PEI15" s="195"/>
      <c r="PEJ15" s="195"/>
      <c r="PEK15" s="195"/>
      <c r="PEL15" s="195"/>
      <c r="PEM15" s="195"/>
      <c r="PEN15" s="195"/>
      <c r="PEO15" s="195"/>
      <c r="PEP15" s="315"/>
      <c r="PEQ15" s="195"/>
      <c r="PER15" s="195"/>
      <c r="PES15" s="195"/>
      <c r="PET15" s="195"/>
      <c r="PEU15" s="195"/>
      <c r="PEV15" s="195"/>
      <c r="PEW15" s="195"/>
      <c r="PEX15" s="195"/>
      <c r="PEY15" s="195"/>
      <c r="PEZ15" s="195"/>
      <c r="PFA15" s="195"/>
      <c r="PFB15" s="195"/>
      <c r="PFC15" s="195"/>
      <c r="PFD15" s="315"/>
      <c r="PFE15" s="195"/>
      <c r="PFF15" s="195"/>
      <c r="PFG15" s="195"/>
      <c r="PFH15" s="195"/>
      <c r="PFI15" s="195"/>
      <c r="PFJ15" s="195"/>
      <c r="PFK15" s="195"/>
      <c r="PFL15" s="195"/>
      <c r="PFM15" s="195"/>
      <c r="PFN15" s="195"/>
      <c r="PFO15" s="195"/>
      <c r="PFP15" s="195"/>
      <c r="PFQ15" s="195"/>
      <c r="PFR15" s="315"/>
      <c r="PFS15" s="195"/>
      <c r="PFT15" s="195"/>
      <c r="PFU15" s="195"/>
      <c r="PFV15" s="195"/>
      <c r="PFW15" s="195"/>
      <c r="PFX15" s="195"/>
      <c r="PFY15" s="195"/>
      <c r="PFZ15" s="195"/>
      <c r="PGA15" s="195"/>
      <c r="PGB15" s="195"/>
      <c r="PGC15" s="195"/>
      <c r="PGD15" s="195"/>
      <c r="PGE15" s="195"/>
      <c r="PGF15" s="315"/>
      <c r="PGG15" s="195"/>
      <c r="PGH15" s="195"/>
      <c r="PGI15" s="195"/>
      <c r="PGJ15" s="195"/>
      <c r="PGK15" s="195"/>
      <c r="PGL15" s="195"/>
      <c r="PGM15" s="195"/>
      <c r="PGN15" s="195"/>
      <c r="PGO15" s="195"/>
      <c r="PGP15" s="195"/>
      <c r="PGQ15" s="195"/>
      <c r="PGR15" s="195"/>
      <c r="PGS15" s="195"/>
      <c r="PGT15" s="315"/>
      <c r="PGU15" s="195"/>
      <c r="PGV15" s="195"/>
      <c r="PGW15" s="195"/>
      <c r="PGX15" s="195"/>
      <c r="PGY15" s="195"/>
      <c r="PGZ15" s="195"/>
      <c r="PHA15" s="195"/>
      <c r="PHB15" s="195"/>
      <c r="PHC15" s="195"/>
      <c r="PHD15" s="195"/>
      <c r="PHE15" s="195"/>
      <c r="PHF15" s="195"/>
      <c r="PHG15" s="195"/>
      <c r="PHH15" s="315"/>
      <c r="PHI15" s="195"/>
      <c r="PHJ15" s="195"/>
      <c r="PHK15" s="195"/>
      <c r="PHL15" s="195"/>
      <c r="PHM15" s="195"/>
      <c r="PHN15" s="195"/>
      <c r="PHO15" s="195"/>
      <c r="PHP15" s="195"/>
      <c r="PHQ15" s="195"/>
      <c r="PHR15" s="195"/>
      <c r="PHS15" s="195"/>
      <c r="PHT15" s="195"/>
      <c r="PHU15" s="195"/>
      <c r="PHV15" s="315"/>
      <c r="PHW15" s="195"/>
      <c r="PHX15" s="195"/>
      <c r="PHY15" s="195"/>
      <c r="PHZ15" s="195"/>
      <c r="PIA15" s="195"/>
      <c r="PIB15" s="195"/>
      <c r="PIC15" s="195"/>
      <c r="PID15" s="195"/>
      <c r="PIE15" s="195"/>
      <c r="PIF15" s="195"/>
      <c r="PIG15" s="195"/>
      <c r="PIH15" s="195"/>
      <c r="PII15" s="195"/>
      <c r="PIJ15" s="315"/>
      <c r="PIK15" s="195"/>
      <c r="PIL15" s="195"/>
      <c r="PIM15" s="195"/>
      <c r="PIN15" s="195"/>
      <c r="PIO15" s="195"/>
      <c r="PIP15" s="195"/>
      <c r="PIQ15" s="195"/>
      <c r="PIR15" s="195"/>
      <c r="PIS15" s="195"/>
      <c r="PIT15" s="195"/>
      <c r="PIU15" s="195"/>
      <c r="PIV15" s="195"/>
      <c r="PIW15" s="195"/>
      <c r="PIX15" s="315"/>
      <c r="PIY15" s="195"/>
      <c r="PIZ15" s="195"/>
      <c r="PJA15" s="195"/>
      <c r="PJB15" s="195"/>
      <c r="PJC15" s="195"/>
      <c r="PJD15" s="195"/>
      <c r="PJE15" s="195"/>
      <c r="PJF15" s="195"/>
      <c r="PJG15" s="195"/>
      <c r="PJH15" s="195"/>
      <c r="PJI15" s="195"/>
      <c r="PJJ15" s="195"/>
      <c r="PJK15" s="195"/>
      <c r="PJL15" s="315"/>
      <c r="PJM15" s="195"/>
      <c r="PJN15" s="195"/>
      <c r="PJO15" s="195"/>
      <c r="PJP15" s="195"/>
      <c r="PJQ15" s="195"/>
      <c r="PJR15" s="195"/>
      <c r="PJS15" s="195"/>
      <c r="PJT15" s="195"/>
      <c r="PJU15" s="195"/>
      <c r="PJV15" s="195"/>
      <c r="PJW15" s="195"/>
      <c r="PJX15" s="195"/>
      <c r="PJY15" s="195"/>
      <c r="PJZ15" s="315"/>
      <c r="PKA15" s="195"/>
      <c r="PKB15" s="195"/>
      <c r="PKC15" s="195"/>
      <c r="PKD15" s="195"/>
      <c r="PKE15" s="195"/>
      <c r="PKF15" s="195"/>
      <c r="PKG15" s="195"/>
      <c r="PKH15" s="195"/>
      <c r="PKI15" s="195"/>
      <c r="PKJ15" s="195"/>
      <c r="PKK15" s="195"/>
      <c r="PKL15" s="195"/>
      <c r="PKM15" s="195"/>
      <c r="PKN15" s="315"/>
      <c r="PKO15" s="195"/>
      <c r="PKP15" s="195"/>
      <c r="PKQ15" s="195"/>
      <c r="PKR15" s="195"/>
      <c r="PKS15" s="195"/>
      <c r="PKT15" s="195"/>
      <c r="PKU15" s="195"/>
      <c r="PKV15" s="195"/>
      <c r="PKW15" s="195"/>
      <c r="PKX15" s="195"/>
      <c r="PKY15" s="195"/>
      <c r="PKZ15" s="195"/>
      <c r="PLA15" s="195"/>
      <c r="PLB15" s="315"/>
      <c r="PLC15" s="195"/>
      <c r="PLD15" s="195"/>
      <c r="PLE15" s="195"/>
      <c r="PLF15" s="195"/>
      <c r="PLG15" s="195"/>
      <c r="PLH15" s="195"/>
      <c r="PLI15" s="195"/>
      <c r="PLJ15" s="195"/>
      <c r="PLK15" s="195"/>
      <c r="PLL15" s="195"/>
      <c r="PLM15" s="195"/>
      <c r="PLN15" s="195"/>
      <c r="PLO15" s="195"/>
      <c r="PLP15" s="315"/>
      <c r="PLQ15" s="195"/>
      <c r="PLR15" s="195"/>
      <c r="PLS15" s="195"/>
      <c r="PLT15" s="195"/>
      <c r="PLU15" s="195"/>
      <c r="PLV15" s="195"/>
      <c r="PLW15" s="195"/>
      <c r="PLX15" s="195"/>
      <c r="PLY15" s="195"/>
      <c r="PLZ15" s="195"/>
      <c r="PMA15" s="195"/>
      <c r="PMB15" s="195"/>
      <c r="PMC15" s="195"/>
      <c r="PMD15" s="315"/>
      <c r="PME15" s="195"/>
      <c r="PMF15" s="195"/>
      <c r="PMG15" s="195"/>
      <c r="PMH15" s="195"/>
      <c r="PMI15" s="195"/>
      <c r="PMJ15" s="195"/>
      <c r="PMK15" s="195"/>
      <c r="PML15" s="195"/>
      <c r="PMM15" s="195"/>
      <c r="PMN15" s="195"/>
      <c r="PMO15" s="195"/>
      <c r="PMP15" s="195"/>
      <c r="PMQ15" s="195"/>
      <c r="PMR15" s="315"/>
      <c r="PMS15" s="195"/>
      <c r="PMT15" s="195"/>
      <c r="PMU15" s="195"/>
      <c r="PMV15" s="195"/>
      <c r="PMW15" s="195"/>
      <c r="PMX15" s="195"/>
      <c r="PMY15" s="195"/>
      <c r="PMZ15" s="195"/>
      <c r="PNA15" s="195"/>
      <c r="PNB15" s="195"/>
      <c r="PNC15" s="195"/>
      <c r="PND15" s="195"/>
      <c r="PNE15" s="195"/>
      <c r="PNF15" s="315"/>
      <c r="PNG15" s="195"/>
      <c r="PNH15" s="195"/>
      <c r="PNI15" s="195"/>
      <c r="PNJ15" s="195"/>
      <c r="PNK15" s="195"/>
      <c r="PNL15" s="195"/>
      <c r="PNM15" s="195"/>
      <c r="PNN15" s="195"/>
      <c r="PNO15" s="195"/>
      <c r="PNP15" s="195"/>
      <c r="PNQ15" s="195"/>
      <c r="PNR15" s="195"/>
      <c r="PNS15" s="195"/>
      <c r="PNT15" s="315"/>
      <c r="PNU15" s="195"/>
      <c r="PNV15" s="195"/>
      <c r="PNW15" s="195"/>
      <c r="PNX15" s="195"/>
      <c r="PNY15" s="195"/>
      <c r="PNZ15" s="195"/>
      <c r="POA15" s="195"/>
      <c r="POB15" s="195"/>
      <c r="POC15" s="195"/>
      <c r="POD15" s="195"/>
      <c r="POE15" s="195"/>
      <c r="POF15" s="195"/>
      <c r="POG15" s="195"/>
      <c r="POH15" s="315"/>
      <c r="POI15" s="195"/>
      <c r="POJ15" s="195"/>
      <c r="POK15" s="195"/>
      <c r="POL15" s="195"/>
      <c r="POM15" s="195"/>
      <c r="PON15" s="195"/>
      <c r="POO15" s="195"/>
      <c r="POP15" s="195"/>
      <c r="POQ15" s="195"/>
      <c r="POR15" s="195"/>
      <c r="POS15" s="195"/>
      <c r="POT15" s="195"/>
      <c r="POU15" s="195"/>
      <c r="POV15" s="315"/>
      <c r="POW15" s="195"/>
      <c r="POX15" s="195"/>
      <c r="POY15" s="195"/>
      <c r="POZ15" s="195"/>
      <c r="PPA15" s="195"/>
      <c r="PPB15" s="195"/>
      <c r="PPC15" s="195"/>
      <c r="PPD15" s="195"/>
      <c r="PPE15" s="195"/>
      <c r="PPF15" s="195"/>
      <c r="PPG15" s="195"/>
      <c r="PPH15" s="195"/>
      <c r="PPI15" s="195"/>
      <c r="PPJ15" s="315"/>
      <c r="PPK15" s="195"/>
      <c r="PPL15" s="195"/>
      <c r="PPM15" s="195"/>
      <c r="PPN15" s="195"/>
      <c r="PPO15" s="195"/>
      <c r="PPP15" s="195"/>
      <c r="PPQ15" s="195"/>
      <c r="PPR15" s="195"/>
      <c r="PPS15" s="195"/>
      <c r="PPT15" s="195"/>
      <c r="PPU15" s="195"/>
      <c r="PPV15" s="195"/>
      <c r="PPW15" s="195"/>
      <c r="PPX15" s="315"/>
      <c r="PPY15" s="195"/>
      <c r="PPZ15" s="195"/>
      <c r="PQA15" s="195"/>
      <c r="PQB15" s="195"/>
      <c r="PQC15" s="195"/>
      <c r="PQD15" s="195"/>
      <c r="PQE15" s="195"/>
      <c r="PQF15" s="195"/>
      <c r="PQG15" s="195"/>
      <c r="PQH15" s="195"/>
      <c r="PQI15" s="195"/>
      <c r="PQJ15" s="195"/>
      <c r="PQK15" s="195"/>
      <c r="PQL15" s="315"/>
      <c r="PQM15" s="195"/>
      <c r="PQN15" s="195"/>
      <c r="PQO15" s="195"/>
      <c r="PQP15" s="195"/>
      <c r="PQQ15" s="195"/>
      <c r="PQR15" s="195"/>
      <c r="PQS15" s="195"/>
      <c r="PQT15" s="195"/>
      <c r="PQU15" s="195"/>
      <c r="PQV15" s="195"/>
      <c r="PQW15" s="195"/>
      <c r="PQX15" s="195"/>
      <c r="PQY15" s="195"/>
      <c r="PQZ15" s="315"/>
      <c r="PRA15" s="195"/>
      <c r="PRB15" s="195"/>
      <c r="PRC15" s="195"/>
      <c r="PRD15" s="195"/>
      <c r="PRE15" s="195"/>
      <c r="PRF15" s="195"/>
      <c r="PRG15" s="195"/>
      <c r="PRH15" s="195"/>
      <c r="PRI15" s="195"/>
      <c r="PRJ15" s="195"/>
      <c r="PRK15" s="195"/>
      <c r="PRL15" s="195"/>
      <c r="PRM15" s="195"/>
      <c r="PRN15" s="315"/>
      <c r="PRO15" s="195"/>
      <c r="PRP15" s="195"/>
      <c r="PRQ15" s="195"/>
      <c r="PRR15" s="195"/>
      <c r="PRS15" s="195"/>
      <c r="PRT15" s="195"/>
      <c r="PRU15" s="195"/>
      <c r="PRV15" s="195"/>
      <c r="PRW15" s="195"/>
      <c r="PRX15" s="195"/>
      <c r="PRY15" s="195"/>
      <c r="PRZ15" s="195"/>
      <c r="PSA15" s="195"/>
      <c r="PSB15" s="315"/>
      <c r="PSC15" s="195"/>
      <c r="PSD15" s="195"/>
      <c r="PSE15" s="195"/>
      <c r="PSF15" s="195"/>
      <c r="PSG15" s="195"/>
      <c r="PSH15" s="195"/>
      <c r="PSI15" s="195"/>
      <c r="PSJ15" s="195"/>
      <c r="PSK15" s="195"/>
      <c r="PSL15" s="195"/>
      <c r="PSM15" s="195"/>
      <c r="PSN15" s="195"/>
      <c r="PSO15" s="195"/>
      <c r="PSP15" s="315"/>
      <c r="PSQ15" s="195"/>
      <c r="PSR15" s="195"/>
      <c r="PSS15" s="195"/>
      <c r="PST15" s="195"/>
      <c r="PSU15" s="195"/>
      <c r="PSV15" s="195"/>
      <c r="PSW15" s="195"/>
      <c r="PSX15" s="195"/>
      <c r="PSY15" s="195"/>
      <c r="PSZ15" s="195"/>
      <c r="PTA15" s="195"/>
      <c r="PTB15" s="195"/>
      <c r="PTC15" s="195"/>
      <c r="PTD15" s="315"/>
      <c r="PTE15" s="195"/>
      <c r="PTF15" s="195"/>
      <c r="PTG15" s="195"/>
      <c r="PTH15" s="195"/>
      <c r="PTI15" s="195"/>
      <c r="PTJ15" s="195"/>
      <c r="PTK15" s="195"/>
      <c r="PTL15" s="195"/>
      <c r="PTM15" s="195"/>
      <c r="PTN15" s="195"/>
      <c r="PTO15" s="195"/>
      <c r="PTP15" s="195"/>
      <c r="PTQ15" s="195"/>
      <c r="PTR15" s="315"/>
      <c r="PTS15" s="195"/>
      <c r="PTT15" s="195"/>
      <c r="PTU15" s="195"/>
      <c r="PTV15" s="195"/>
      <c r="PTW15" s="195"/>
      <c r="PTX15" s="195"/>
      <c r="PTY15" s="195"/>
      <c r="PTZ15" s="195"/>
      <c r="PUA15" s="195"/>
      <c r="PUB15" s="195"/>
      <c r="PUC15" s="195"/>
      <c r="PUD15" s="195"/>
      <c r="PUE15" s="195"/>
      <c r="PUF15" s="315"/>
      <c r="PUG15" s="195"/>
      <c r="PUH15" s="195"/>
      <c r="PUI15" s="195"/>
      <c r="PUJ15" s="195"/>
      <c r="PUK15" s="195"/>
      <c r="PUL15" s="195"/>
      <c r="PUM15" s="195"/>
      <c r="PUN15" s="195"/>
      <c r="PUO15" s="195"/>
      <c r="PUP15" s="195"/>
      <c r="PUQ15" s="195"/>
      <c r="PUR15" s="195"/>
      <c r="PUS15" s="195"/>
      <c r="PUT15" s="315"/>
      <c r="PUU15" s="195"/>
      <c r="PUV15" s="195"/>
      <c r="PUW15" s="195"/>
      <c r="PUX15" s="195"/>
      <c r="PUY15" s="195"/>
      <c r="PUZ15" s="195"/>
      <c r="PVA15" s="195"/>
      <c r="PVB15" s="195"/>
      <c r="PVC15" s="195"/>
      <c r="PVD15" s="195"/>
      <c r="PVE15" s="195"/>
      <c r="PVF15" s="195"/>
      <c r="PVG15" s="195"/>
      <c r="PVH15" s="315"/>
      <c r="PVI15" s="195"/>
      <c r="PVJ15" s="195"/>
      <c r="PVK15" s="195"/>
      <c r="PVL15" s="195"/>
      <c r="PVM15" s="195"/>
      <c r="PVN15" s="195"/>
      <c r="PVO15" s="195"/>
      <c r="PVP15" s="195"/>
      <c r="PVQ15" s="195"/>
      <c r="PVR15" s="195"/>
      <c r="PVS15" s="195"/>
      <c r="PVT15" s="195"/>
      <c r="PVU15" s="195"/>
      <c r="PVV15" s="315"/>
      <c r="PVW15" s="195"/>
      <c r="PVX15" s="195"/>
      <c r="PVY15" s="195"/>
      <c r="PVZ15" s="195"/>
      <c r="PWA15" s="195"/>
      <c r="PWB15" s="195"/>
      <c r="PWC15" s="195"/>
      <c r="PWD15" s="195"/>
      <c r="PWE15" s="195"/>
      <c r="PWF15" s="195"/>
      <c r="PWG15" s="195"/>
      <c r="PWH15" s="195"/>
      <c r="PWI15" s="195"/>
      <c r="PWJ15" s="315"/>
      <c r="PWK15" s="195"/>
      <c r="PWL15" s="195"/>
      <c r="PWM15" s="195"/>
      <c r="PWN15" s="195"/>
      <c r="PWO15" s="195"/>
      <c r="PWP15" s="195"/>
      <c r="PWQ15" s="195"/>
      <c r="PWR15" s="195"/>
      <c r="PWS15" s="195"/>
      <c r="PWT15" s="195"/>
      <c r="PWU15" s="195"/>
      <c r="PWV15" s="195"/>
      <c r="PWW15" s="195"/>
      <c r="PWX15" s="315"/>
      <c r="PWY15" s="195"/>
      <c r="PWZ15" s="195"/>
      <c r="PXA15" s="195"/>
      <c r="PXB15" s="195"/>
      <c r="PXC15" s="195"/>
      <c r="PXD15" s="195"/>
      <c r="PXE15" s="195"/>
      <c r="PXF15" s="195"/>
      <c r="PXG15" s="195"/>
      <c r="PXH15" s="195"/>
      <c r="PXI15" s="195"/>
      <c r="PXJ15" s="195"/>
      <c r="PXK15" s="195"/>
      <c r="PXL15" s="315"/>
      <c r="PXM15" s="195"/>
      <c r="PXN15" s="195"/>
      <c r="PXO15" s="195"/>
      <c r="PXP15" s="195"/>
      <c r="PXQ15" s="195"/>
      <c r="PXR15" s="195"/>
      <c r="PXS15" s="195"/>
      <c r="PXT15" s="195"/>
      <c r="PXU15" s="195"/>
      <c r="PXV15" s="195"/>
      <c r="PXW15" s="195"/>
      <c r="PXX15" s="195"/>
      <c r="PXY15" s="195"/>
      <c r="PXZ15" s="315"/>
      <c r="PYA15" s="195"/>
      <c r="PYB15" s="195"/>
      <c r="PYC15" s="195"/>
      <c r="PYD15" s="195"/>
      <c r="PYE15" s="195"/>
      <c r="PYF15" s="195"/>
      <c r="PYG15" s="195"/>
      <c r="PYH15" s="195"/>
      <c r="PYI15" s="195"/>
      <c r="PYJ15" s="195"/>
      <c r="PYK15" s="195"/>
      <c r="PYL15" s="195"/>
      <c r="PYM15" s="195"/>
      <c r="PYN15" s="315"/>
      <c r="PYO15" s="195"/>
      <c r="PYP15" s="195"/>
      <c r="PYQ15" s="195"/>
      <c r="PYR15" s="195"/>
      <c r="PYS15" s="195"/>
      <c r="PYT15" s="195"/>
      <c r="PYU15" s="195"/>
      <c r="PYV15" s="195"/>
      <c r="PYW15" s="195"/>
      <c r="PYX15" s="195"/>
      <c r="PYY15" s="195"/>
      <c r="PYZ15" s="195"/>
      <c r="PZA15" s="195"/>
      <c r="PZB15" s="315"/>
      <c r="PZC15" s="195"/>
      <c r="PZD15" s="195"/>
      <c r="PZE15" s="195"/>
      <c r="PZF15" s="195"/>
      <c r="PZG15" s="195"/>
      <c r="PZH15" s="195"/>
      <c r="PZI15" s="195"/>
      <c r="PZJ15" s="195"/>
      <c r="PZK15" s="195"/>
      <c r="PZL15" s="195"/>
      <c r="PZM15" s="195"/>
      <c r="PZN15" s="195"/>
      <c r="PZO15" s="195"/>
      <c r="PZP15" s="315"/>
      <c r="PZQ15" s="195"/>
      <c r="PZR15" s="195"/>
      <c r="PZS15" s="195"/>
      <c r="PZT15" s="195"/>
      <c r="PZU15" s="195"/>
      <c r="PZV15" s="195"/>
      <c r="PZW15" s="195"/>
      <c r="PZX15" s="195"/>
      <c r="PZY15" s="195"/>
      <c r="PZZ15" s="195"/>
      <c r="QAA15" s="195"/>
      <c r="QAB15" s="195"/>
      <c r="QAC15" s="195"/>
      <c r="QAD15" s="315"/>
      <c r="QAE15" s="195"/>
      <c r="QAF15" s="195"/>
      <c r="QAG15" s="195"/>
      <c r="QAH15" s="195"/>
      <c r="QAI15" s="195"/>
      <c r="QAJ15" s="195"/>
      <c r="QAK15" s="195"/>
      <c r="QAL15" s="195"/>
      <c r="QAM15" s="195"/>
      <c r="QAN15" s="195"/>
      <c r="QAO15" s="195"/>
      <c r="QAP15" s="195"/>
      <c r="QAQ15" s="195"/>
      <c r="QAR15" s="315"/>
      <c r="QAS15" s="195"/>
      <c r="QAT15" s="195"/>
      <c r="QAU15" s="195"/>
      <c r="QAV15" s="195"/>
      <c r="QAW15" s="195"/>
      <c r="QAX15" s="195"/>
      <c r="QAY15" s="195"/>
      <c r="QAZ15" s="195"/>
      <c r="QBA15" s="195"/>
      <c r="QBB15" s="195"/>
      <c r="QBC15" s="195"/>
      <c r="QBD15" s="195"/>
      <c r="QBE15" s="195"/>
      <c r="QBF15" s="315"/>
      <c r="QBG15" s="195"/>
      <c r="QBH15" s="195"/>
      <c r="QBI15" s="195"/>
      <c r="QBJ15" s="195"/>
      <c r="QBK15" s="195"/>
      <c r="QBL15" s="195"/>
      <c r="QBM15" s="195"/>
      <c r="QBN15" s="195"/>
      <c r="QBO15" s="195"/>
      <c r="QBP15" s="195"/>
      <c r="QBQ15" s="195"/>
      <c r="QBR15" s="195"/>
      <c r="QBS15" s="195"/>
      <c r="QBT15" s="315"/>
      <c r="QBU15" s="195"/>
      <c r="QBV15" s="195"/>
      <c r="QBW15" s="195"/>
      <c r="QBX15" s="195"/>
      <c r="QBY15" s="195"/>
      <c r="QBZ15" s="195"/>
      <c r="QCA15" s="195"/>
      <c r="QCB15" s="195"/>
      <c r="QCC15" s="195"/>
      <c r="QCD15" s="195"/>
      <c r="QCE15" s="195"/>
      <c r="QCF15" s="195"/>
      <c r="QCG15" s="195"/>
      <c r="QCH15" s="315"/>
      <c r="QCI15" s="195"/>
      <c r="QCJ15" s="195"/>
      <c r="QCK15" s="195"/>
      <c r="QCL15" s="195"/>
      <c r="QCM15" s="195"/>
      <c r="QCN15" s="195"/>
      <c r="QCO15" s="195"/>
      <c r="QCP15" s="195"/>
      <c r="QCQ15" s="195"/>
      <c r="QCR15" s="195"/>
      <c r="QCS15" s="195"/>
      <c r="QCT15" s="195"/>
      <c r="QCU15" s="195"/>
      <c r="QCV15" s="315"/>
      <c r="QCW15" s="195"/>
      <c r="QCX15" s="195"/>
      <c r="QCY15" s="195"/>
      <c r="QCZ15" s="195"/>
      <c r="QDA15" s="195"/>
      <c r="QDB15" s="195"/>
      <c r="QDC15" s="195"/>
      <c r="QDD15" s="195"/>
      <c r="QDE15" s="195"/>
      <c r="QDF15" s="195"/>
      <c r="QDG15" s="195"/>
      <c r="QDH15" s="195"/>
      <c r="QDI15" s="195"/>
      <c r="QDJ15" s="315"/>
      <c r="QDK15" s="195"/>
      <c r="QDL15" s="195"/>
      <c r="QDM15" s="195"/>
      <c r="QDN15" s="195"/>
      <c r="QDO15" s="195"/>
      <c r="QDP15" s="195"/>
      <c r="QDQ15" s="195"/>
      <c r="QDR15" s="195"/>
      <c r="QDS15" s="195"/>
      <c r="QDT15" s="195"/>
      <c r="QDU15" s="195"/>
      <c r="QDV15" s="195"/>
      <c r="QDW15" s="195"/>
      <c r="QDX15" s="315"/>
      <c r="QDY15" s="195"/>
      <c r="QDZ15" s="195"/>
      <c r="QEA15" s="195"/>
      <c r="QEB15" s="195"/>
      <c r="QEC15" s="195"/>
      <c r="QED15" s="195"/>
      <c r="QEE15" s="195"/>
      <c r="QEF15" s="195"/>
      <c r="QEG15" s="195"/>
      <c r="QEH15" s="195"/>
      <c r="QEI15" s="195"/>
      <c r="QEJ15" s="195"/>
      <c r="QEK15" s="195"/>
      <c r="QEL15" s="315"/>
      <c r="QEM15" s="195"/>
      <c r="QEN15" s="195"/>
      <c r="QEO15" s="195"/>
      <c r="QEP15" s="195"/>
      <c r="QEQ15" s="195"/>
      <c r="QER15" s="195"/>
      <c r="QES15" s="195"/>
      <c r="QET15" s="195"/>
      <c r="QEU15" s="195"/>
      <c r="QEV15" s="195"/>
      <c r="QEW15" s="195"/>
      <c r="QEX15" s="195"/>
      <c r="QEY15" s="195"/>
      <c r="QEZ15" s="315"/>
      <c r="QFA15" s="195"/>
      <c r="QFB15" s="195"/>
      <c r="QFC15" s="195"/>
      <c r="QFD15" s="195"/>
      <c r="QFE15" s="195"/>
      <c r="QFF15" s="195"/>
      <c r="QFG15" s="195"/>
      <c r="QFH15" s="195"/>
      <c r="QFI15" s="195"/>
      <c r="QFJ15" s="195"/>
      <c r="QFK15" s="195"/>
      <c r="QFL15" s="195"/>
      <c r="QFM15" s="195"/>
      <c r="QFN15" s="315"/>
      <c r="QFO15" s="195"/>
      <c r="QFP15" s="195"/>
      <c r="QFQ15" s="195"/>
      <c r="QFR15" s="195"/>
      <c r="QFS15" s="195"/>
      <c r="QFT15" s="195"/>
      <c r="QFU15" s="195"/>
      <c r="QFV15" s="195"/>
      <c r="QFW15" s="195"/>
      <c r="QFX15" s="195"/>
      <c r="QFY15" s="195"/>
      <c r="QFZ15" s="195"/>
      <c r="QGA15" s="195"/>
      <c r="QGB15" s="315"/>
      <c r="QGC15" s="195"/>
      <c r="QGD15" s="195"/>
      <c r="QGE15" s="195"/>
      <c r="QGF15" s="195"/>
      <c r="QGG15" s="195"/>
      <c r="QGH15" s="195"/>
      <c r="QGI15" s="195"/>
      <c r="QGJ15" s="195"/>
      <c r="QGK15" s="195"/>
      <c r="QGL15" s="195"/>
      <c r="QGM15" s="195"/>
      <c r="QGN15" s="195"/>
      <c r="QGO15" s="195"/>
      <c r="QGP15" s="315"/>
      <c r="QGQ15" s="195"/>
      <c r="QGR15" s="195"/>
      <c r="QGS15" s="195"/>
      <c r="QGT15" s="195"/>
      <c r="QGU15" s="195"/>
      <c r="QGV15" s="195"/>
      <c r="QGW15" s="195"/>
      <c r="QGX15" s="195"/>
      <c r="QGY15" s="195"/>
      <c r="QGZ15" s="195"/>
      <c r="QHA15" s="195"/>
      <c r="QHB15" s="195"/>
      <c r="QHC15" s="195"/>
      <c r="QHD15" s="315"/>
      <c r="QHE15" s="195"/>
      <c r="QHF15" s="195"/>
      <c r="QHG15" s="195"/>
      <c r="QHH15" s="195"/>
      <c r="QHI15" s="195"/>
      <c r="QHJ15" s="195"/>
      <c r="QHK15" s="195"/>
      <c r="QHL15" s="195"/>
      <c r="QHM15" s="195"/>
      <c r="QHN15" s="195"/>
      <c r="QHO15" s="195"/>
      <c r="QHP15" s="195"/>
      <c r="QHQ15" s="195"/>
      <c r="QHR15" s="315"/>
      <c r="QHS15" s="195"/>
      <c r="QHT15" s="195"/>
      <c r="QHU15" s="195"/>
      <c r="QHV15" s="195"/>
      <c r="QHW15" s="195"/>
      <c r="QHX15" s="195"/>
      <c r="QHY15" s="195"/>
      <c r="QHZ15" s="195"/>
      <c r="QIA15" s="195"/>
      <c r="QIB15" s="195"/>
      <c r="QIC15" s="195"/>
      <c r="QID15" s="195"/>
      <c r="QIE15" s="195"/>
      <c r="QIF15" s="315"/>
      <c r="QIG15" s="195"/>
      <c r="QIH15" s="195"/>
      <c r="QII15" s="195"/>
      <c r="QIJ15" s="195"/>
      <c r="QIK15" s="195"/>
      <c r="QIL15" s="195"/>
      <c r="QIM15" s="195"/>
      <c r="QIN15" s="195"/>
      <c r="QIO15" s="195"/>
      <c r="QIP15" s="195"/>
      <c r="QIQ15" s="195"/>
      <c r="QIR15" s="195"/>
      <c r="QIS15" s="195"/>
      <c r="QIT15" s="315"/>
      <c r="QIU15" s="195"/>
      <c r="QIV15" s="195"/>
      <c r="QIW15" s="195"/>
      <c r="QIX15" s="195"/>
      <c r="QIY15" s="195"/>
      <c r="QIZ15" s="195"/>
      <c r="QJA15" s="195"/>
      <c r="QJB15" s="195"/>
      <c r="QJC15" s="195"/>
      <c r="QJD15" s="195"/>
      <c r="QJE15" s="195"/>
      <c r="QJF15" s="195"/>
      <c r="QJG15" s="195"/>
      <c r="QJH15" s="315"/>
      <c r="QJI15" s="195"/>
      <c r="QJJ15" s="195"/>
      <c r="QJK15" s="195"/>
      <c r="QJL15" s="195"/>
      <c r="QJM15" s="195"/>
      <c r="QJN15" s="195"/>
      <c r="QJO15" s="195"/>
      <c r="QJP15" s="195"/>
      <c r="QJQ15" s="195"/>
      <c r="QJR15" s="195"/>
      <c r="QJS15" s="195"/>
      <c r="QJT15" s="195"/>
      <c r="QJU15" s="195"/>
      <c r="QJV15" s="315"/>
      <c r="QJW15" s="195"/>
      <c r="QJX15" s="195"/>
      <c r="QJY15" s="195"/>
      <c r="QJZ15" s="195"/>
      <c r="QKA15" s="195"/>
      <c r="QKB15" s="195"/>
      <c r="QKC15" s="195"/>
      <c r="QKD15" s="195"/>
      <c r="QKE15" s="195"/>
      <c r="QKF15" s="195"/>
      <c r="QKG15" s="195"/>
      <c r="QKH15" s="195"/>
      <c r="QKI15" s="195"/>
      <c r="QKJ15" s="315"/>
      <c r="QKK15" s="195"/>
      <c r="QKL15" s="195"/>
      <c r="QKM15" s="195"/>
      <c r="QKN15" s="195"/>
      <c r="QKO15" s="195"/>
      <c r="QKP15" s="195"/>
      <c r="QKQ15" s="195"/>
      <c r="QKR15" s="195"/>
      <c r="QKS15" s="195"/>
      <c r="QKT15" s="195"/>
      <c r="QKU15" s="195"/>
      <c r="QKV15" s="195"/>
      <c r="QKW15" s="195"/>
      <c r="QKX15" s="315"/>
      <c r="QKY15" s="195"/>
      <c r="QKZ15" s="195"/>
      <c r="QLA15" s="195"/>
      <c r="QLB15" s="195"/>
      <c r="QLC15" s="195"/>
      <c r="QLD15" s="195"/>
      <c r="QLE15" s="195"/>
      <c r="QLF15" s="195"/>
      <c r="QLG15" s="195"/>
      <c r="QLH15" s="195"/>
      <c r="QLI15" s="195"/>
      <c r="QLJ15" s="195"/>
      <c r="QLK15" s="195"/>
      <c r="QLL15" s="315"/>
      <c r="QLM15" s="195"/>
      <c r="QLN15" s="195"/>
      <c r="QLO15" s="195"/>
      <c r="QLP15" s="195"/>
      <c r="QLQ15" s="195"/>
      <c r="QLR15" s="195"/>
      <c r="QLS15" s="195"/>
      <c r="QLT15" s="195"/>
      <c r="QLU15" s="195"/>
      <c r="QLV15" s="195"/>
      <c r="QLW15" s="195"/>
      <c r="QLX15" s="195"/>
      <c r="QLY15" s="195"/>
      <c r="QLZ15" s="315"/>
      <c r="QMA15" s="195"/>
      <c r="QMB15" s="195"/>
      <c r="QMC15" s="195"/>
      <c r="QMD15" s="195"/>
      <c r="QME15" s="195"/>
      <c r="QMF15" s="195"/>
      <c r="QMG15" s="195"/>
      <c r="QMH15" s="195"/>
      <c r="QMI15" s="195"/>
      <c r="QMJ15" s="195"/>
      <c r="QMK15" s="195"/>
      <c r="QML15" s="195"/>
      <c r="QMM15" s="195"/>
      <c r="QMN15" s="315"/>
      <c r="QMO15" s="195"/>
      <c r="QMP15" s="195"/>
      <c r="QMQ15" s="195"/>
      <c r="QMR15" s="195"/>
      <c r="QMS15" s="195"/>
      <c r="QMT15" s="195"/>
      <c r="QMU15" s="195"/>
      <c r="QMV15" s="195"/>
      <c r="QMW15" s="195"/>
      <c r="QMX15" s="195"/>
      <c r="QMY15" s="195"/>
      <c r="QMZ15" s="195"/>
      <c r="QNA15" s="195"/>
      <c r="QNB15" s="315"/>
      <c r="QNC15" s="195"/>
      <c r="QND15" s="195"/>
      <c r="QNE15" s="195"/>
      <c r="QNF15" s="195"/>
      <c r="QNG15" s="195"/>
      <c r="QNH15" s="195"/>
      <c r="QNI15" s="195"/>
      <c r="QNJ15" s="195"/>
      <c r="QNK15" s="195"/>
      <c r="QNL15" s="195"/>
      <c r="QNM15" s="195"/>
      <c r="QNN15" s="195"/>
      <c r="QNO15" s="195"/>
      <c r="QNP15" s="315"/>
      <c r="QNQ15" s="195"/>
      <c r="QNR15" s="195"/>
      <c r="QNS15" s="195"/>
      <c r="QNT15" s="195"/>
      <c r="QNU15" s="195"/>
      <c r="QNV15" s="195"/>
      <c r="QNW15" s="195"/>
      <c r="QNX15" s="195"/>
      <c r="QNY15" s="195"/>
      <c r="QNZ15" s="195"/>
      <c r="QOA15" s="195"/>
      <c r="QOB15" s="195"/>
      <c r="QOC15" s="195"/>
      <c r="QOD15" s="315"/>
      <c r="QOE15" s="195"/>
      <c r="QOF15" s="195"/>
      <c r="QOG15" s="195"/>
      <c r="QOH15" s="195"/>
      <c r="QOI15" s="195"/>
      <c r="QOJ15" s="195"/>
      <c r="QOK15" s="195"/>
      <c r="QOL15" s="195"/>
      <c r="QOM15" s="195"/>
      <c r="QON15" s="195"/>
      <c r="QOO15" s="195"/>
      <c r="QOP15" s="195"/>
      <c r="QOQ15" s="195"/>
      <c r="QOR15" s="315"/>
      <c r="QOS15" s="195"/>
      <c r="QOT15" s="195"/>
      <c r="QOU15" s="195"/>
      <c r="QOV15" s="195"/>
      <c r="QOW15" s="195"/>
      <c r="QOX15" s="195"/>
      <c r="QOY15" s="195"/>
      <c r="QOZ15" s="195"/>
      <c r="QPA15" s="195"/>
      <c r="QPB15" s="195"/>
      <c r="QPC15" s="195"/>
      <c r="QPD15" s="195"/>
      <c r="QPE15" s="195"/>
      <c r="QPF15" s="315"/>
      <c r="QPG15" s="195"/>
      <c r="QPH15" s="195"/>
      <c r="QPI15" s="195"/>
      <c r="QPJ15" s="195"/>
      <c r="QPK15" s="195"/>
      <c r="QPL15" s="195"/>
      <c r="QPM15" s="195"/>
      <c r="QPN15" s="195"/>
      <c r="QPO15" s="195"/>
      <c r="QPP15" s="195"/>
      <c r="QPQ15" s="195"/>
      <c r="QPR15" s="195"/>
      <c r="QPS15" s="195"/>
      <c r="QPT15" s="315"/>
      <c r="QPU15" s="195"/>
      <c r="QPV15" s="195"/>
      <c r="QPW15" s="195"/>
      <c r="QPX15" s="195"/>
      <c r="QPY15" s="195"/>
      <c r="QPZ15" s="195"/>
      <c r="QQA15" s="195"/>
      <c r="QQB15" s="195"/>
      <c r="QQC15" s="195"/>
      <c r="QQD15" s="195"/>
      <c r="QQE15" s="195"/>
      <c r="QQF15" s="195"/>
      <c r="QQG15" s="195"/>
      <c r="QQH15" s="315"/>
      <c r="QQI15" s="195"/>
      <c r="QQJ15" s="195"/>
      <c r="QQK15" s="195"/>
      <c r="QQL15" s="195"/>
      <c r="QQM15" s="195"/>
      <c r="QQN15" s="195"/>
      <c r="QQO15" s="195"/>
      <c r="QQP15" s="195"/>
      <c r="QQQ15" s="195"/>
      <c r="QQR15" s="195"/>
      <c r="QQS15" s="195"/>
      <c r="QQT15" s="195"/>
      <c r="QQU15" s="195"/>
      <c r="QQV15" s="315"/>
      <c r="QQW15" s="195"/>
      <c r="QQX15" s="195"/>
      <c r="QQY15" s="195"/>
      <c r="QQZ15" s="195"/>
      <c r="QRA15" s="195"/>
      <c r="QRB15" s="195"/>
      <c r="QRC15" s="195"/>
      <c r="QRD15" s="195"/>
      <c r="QRE15" s="195"/>
      <c r="QRF15" s="195"/>
      <c r="QRG15" s="195"/>
      <c r="QRH15" s="195"/>
      <c r="QRI15" s="195"/>
      <c r="QRJ15" s="315"/>
      <c r="QRK15" s="195"/>
      <c r="QRL15" s="195"/>
      <c r="QRM15" s="195"/>
      <c r="QRN15" s="195"/>
      <c r="QRO15" s="195"/>
      <c r="QRP15" s="195"/>
      <c r="QRQ15" s="195"/>
      <c r="QRR15" s="195"/>
      <c r="QRS15" s="195"/>
      <c r="QRT15" s="195"/>
      <c r="QRU15" s="195"/>
      <c r="QRV15" s="195"/>
      <c r="QRW15" s="195"/>
      <c r="QRX15" s="315"/>
      <c r="QRY15" s="195"/>
      <c r="QRZ15" s="195"/>
      <c r="QSA15" s="195"/>
      <c r="QSB15" s="195"/>
      <c r="QSC15" s="195"/>
      <c r="QSD15" s="195"/>
      <c r="QSE15" s="195"/>
      <c r="QSF15" s="195"/>
      <c r="QSG15" s="195"/>
      <c r="QSH15" s="195"/>
      <c r="QSI15" s="195"/>
      <c r="QSJ15" s="195"/>
      <c r="QSK15" s="195"/>
      <c r="QSL15" s="315"/>
      <c r="QSM15" s="195"/>
      <c r="QSN15" s="195"/>
      <c r="QSO15" s="195"/>
      <c r="QSP15" s="195"/>
      <c r="QSQ15" s="195"/>
      <c r="QSR15" s="195"/>
      <c r="QSS15" s="195"/>
      <c r="QST15" s="195"/>
      <c r="QSU15" s="195"/>
      <c r="QSV15" s="195"/>
      <c r="QSW15" s="195"/>
      <c r="QSX15" s="195"/>
      <c r="QSY15" s="195"/>
      <c r="QSZ15" s="315"/>
      <c r="QTA15" s="195"/>
      <c r="QTB15" s="195"/>
      <c r="QTC15" s="195"/>
      <c r="QTD15" s="195"/>
      <c r="QTE15" s="195"/>
      <c r="QTF15" s="195"/>
      <c r="QTG15" s="195"/>
      <c r="QTH15" s="195"/>
      <c r="QTI15" s="195"/>
      <c r="QTJ15" s="195"/>
      <c r="QTK15" s="195"/>
      <c r="QTL15" s="195"/>
      <c r="QTM15" s="195"/>
      <c r="QTN15" s="315"/>
      <c r="QTO15" s="195"/>
      <c r="QTP15" s="195"/>
      <c r="QTQ15" s="195"/>
      <c r="QTR15" s="195"/>
      <c r="QTS15" s="195"/>
      <c r="QTT15" s="195"/>
      <c r="QTU15" s="195"/>
      <c r="QTV15" s="195"/>
      <c r="QTW15" s="195"/>
      <c r="QTX15" s="195"/>
      <c r="QTY15" s="195"/>
      <c r="QTZ15" s="195"/>
      <c r="QUA15" s="195"/>
      <c r="QUB15" s="315"/>
      <c r="QUC15" s="195"/>
      <c r="QUD15" s="195"/>
      <c r="QUE15" s="195"/>
      <c r="QUF15" s="195"/>
      <c r="QUG15" s="195"/>
      <c r="QUH15" s="195"/>
      <c r="QUI15" s="195"/>
      <c r="QUJ15" s="195"/>
      <c r="QUK15" s="195"/>
      <c r="QUL15" s="195"/>
      <c r="QUM15" s="195"/>
      <c r="QUN15" s="195"/>
      <c r="QUO15" s="195"/>
      <c r="QUP15" s="315"/>
      <c r="QUQ15" s="195"/>
      <c r="QUR15" s="195"/>
      <c r="QUS15" s="195"/>
      <c r="QUT15" s="195"/>
      <c r="QUU15" s="195"/>
      <c r="QUV15" s="195"/>
      <c r="QUW15" s="195"/>
      <c r="QUX15" s="195"/>
      <c r="QUY15" s="195"/>
      <c r="QUZ15" s="195"/>
      <c r="QVA15" s="195"/>
      <c r="QVB15" s="195"/>
      <c r="QVC15" s="195"/>
      <c r="QVD15" s="315"/>
      <c r="QVE15" s="195"/>
      <c r="QVF15" s="195"/>
      <c r="QVG15" s="195"/>
      <c r="QVH15" s="195"/>
      <c r="QVI15" s="195"/>
      <c r="QVJ15" s="195"/>
      <c r="QVK15" s="195"/>
      <c r="QVL15" s="195"/>
      <c r="QVM15" s="195"/>
      <c r="QVN15" s="195"/>
      <c r="QVO15" s="195"/>
      <c r="QVP15" s="195"/>
      <c r="QVQ15" s="195"/>
      <c r="QVR15" s="315"/>
      <c r="QVS15" s="195"/>
      <c r="QVT15" s="195"/>
      <c r="QVU15" s="195"/>
      <c r="QVV15" s="195"/>
      <c r="QVW15" s="195"/>
      <c r="QVX15" s="195"/>
      <c r="QVY15" s="195"/>
      <c r="QVZ15" s="195"/>
      <c r="QWA15" s="195"/>
      <c r="QWB15" s="195"/>
      <c r="QWC15" s="195"/>
      <c r="QWD15" s="195"/>
      <c r="QWE15" s="195"/>
      <c r="QWF15" s="315"/>
      <c r="QWG15" s="195"/>
      <c r="QWH15" s="195"/>
      <c r="QWI15" s="195"/>
      <c r="QWJ15" s="195"/>
      <c r="QWK15" s="195"/>
      <c r="QWL15" s="195"/>
      <c r="QWM15" s="195"/>
      <c r="QWN15" s="195"/>
      <c r="QWO15" s="195"/>
      <c r="QWP15" s="195"/>
      <c r="QWQ15" s="195"/>
      <c r="QWR15" s="195"/>
      <c r="QWS15" s="195"/>
      <c r="QWT15" s="315"/>
      <c r="QWU15" s="195"/>
      <c r="QWV15" s="195"/>
      <c r="QWW15" s="195"/>
      <c r="QWX15" s="195"/>
      <c r="QWY15" s="195"/>
      <c r="QWZ15" s="195"/>
      <c r="QXA15" s="195"/>
      <c r="QXB15" s="195"/>
      <c r="QXC15" s="195"/>
      <c r="QXD15" s="195"/>
      <c r="QXE15" s="195"/>
      <c r="QXF15" s="195"/>
      <c r="QXG15" s="195"/>
      <c r="QXH15" s="315"/>
      <c r="QXI15" s="195"/>
      <c r="QXJ15" s="195"/>
      <c r="QXK15" s="195"/>
      <c r="QXL15" s="195"/>
      <c r="QXM15" s="195"/>
      <c r="QXN15" s="195"/>
      <c r="QXO15" s="195"/>
      <c r="QXP15" s="195"/>
      <c r="QXQ15" s="195"/>
      <c r="QXR15" s="195"/>
      <c r="QXS15" s="195"/>
      <c r="QXT15" s="195"/>
      <c r="QXU15" s="195"/>
      <c r="QXV15" s="315"/>
      <c r="QXW15" s="195"/>
      <c r="QXX15" s="195"/>
      <c r="QXY15" s="195"/>
      <c r="QXZ15" s="195"/>
      <c r="QYA15" s="195"/>
      <c r="QYB15" s="195"/>
      <c r="QYC15" s="195"/>
      <c r="QYD15" s="195"/>
      <c r="QYE15" s="195"/>
      <c r="QYF15" s="195"/>
      <c r="QYG15" s="195"/>
      <c r="QYH15" s="195"/>
      <c r="QYI15" s="195"/>
      <c r="QYJ15" s="315"/>
      <c r="QYK15" s="195"/>
      <c r="QYL15" s="195"/>
      <c r="QYM15" s="195"/>
      <c r="QYN15" s="195"/>
      <c r="QYO15" s="195"/>
      <c r="QYP15" s="195"/>
      <c r="QYQ15" s="195"/>
      <c r="QYR15" s="195"/>
      <c r="QYS15" s="195"/>
      <c r="QYT15" s="195"/>
      <c r="QYU15" s="195"/>
      <c r="QYV15" s="195"/>
      <c r="QYW15" s="195"/>
      <c r="QYX15" s="315"/>
      <c r="QYY15" s="195"/>
      <c r="QYZ15" s="195"/>
      <c r="QZA15" s="195"/>
      <c r="QZB15" s="195"/>
      <c r="QZC15" s="195"/>
      <c r="QZD15" s="195"/>
      <c r="QZE15" s="195"/>
      <c r="QZF15" s="195"/>
      <c r="QZG15" s="195"/>
      <c r="QZH15" s="195"/>
      <c r="QZI15" s="195"/>
      <c r="QZJ15" s="195"/>
      <c r="QZK15" s="195"/>
      <c r="QZL15" s="315"/>
      <c r="QZM15" s="195"/>
      <c r="QZN15" s="195"/>
      <c r="QZO15" s="195"/>
      <c r="QZP15" s="195"/>
      <c r="QZQ15" s="195"/>
      <c r="QZR15" s="195"/>
      <c r="QZS15" s="195"/>
      <c r="QZT15" s="195"/>
      <c r="QZU15" s="195"/>
      <c r="QZV15" s="195"/>
      <c r="QZW15" s="195"/>
      <c r="QZX15" s="195"/>
      <c r="QZY15" s="195"/>
      <c r="QZZ15" s="315"/>
      <c r="RAA15" s="195"/>
      <c r="RAB15" s="195"/>
      <c r="RAC15" s="195"/>
      <c r="RAD15" s="195"/>
      <c r="RAE15" s="195"/>
      <c r="RAF15" s="195"/>
      <c r="RAG15" s="195"/>
      <c r="RAH15" s="195"/>
      <c r="RAI15" s="195"/>
      <c r="RAJ15" s="195"/>
      <c r="RAK15" s="195"/>
      <c r="RAL15" s="195"/>
      <c r="RAM15" s="195"/>
      <c r="RAN15" s="315"/>
      <c r="RAO15" s="195"/>
      <c r="RAP15" s="195"/>
      <c r="RAQ15" s="195"/>
      <c r="RAR15" s="195"/>
      <c r="RAS15" s="195"/>
      <c r="RAT15" s="195"/>
      <c r="RAU15" s="195"/>
      <c r="RAV15" s="195"/>
      <c r="RAW15" s="195"/>
      <c r="RAX15" s="195"/>
      <c r="RAY15" s="195"/>
      <c r="RAZ15" s="195"/>
      <c r="RBA15" s="195"/>
      <c r="RBB15" s="315"/>
      <c r="RBC15" s="195"/>
      <c r="RBD15" s="195"/>
      <c r="RBE15" s="195"/>
      <c r="RBF15" s="195"/>
      <c r="RBG15" s="195"/>
      <c r="RBH15" s="195"/>
      <c r="RBI15" s="195"/>
      <c r="RBJ15" s="195"/>
      <c r="RBK15" s="195"/>
      <c r="RBL15" s="195"/>
      <c r="RBM15" s="195"/>
      <c r="RBN15" s="195"/>
      <c r="RBO15" s="195"/>
      <c r="RBP15" s="315"/>
      <c r="RBQ15" s="195"/>
      <c r="RBR15" s="195"/>
      <c r="RBS15" s="195"/>
      <c r="RBT15" s="195"/>
      <c r="RBU15" s="195"/>
      <c r="RBV15" s="195"/>
      <c r="RBW15" s="195"/>
      <c r="RBX15" s="195"/>
      <c r="RBY15" s="195"/>
      <c r="RBZ15" s="195"/>
      <c r="RCA15" s="195"/>
      <c r="RCB15" s="195"/>
      <c r="RCC15" s="195"/>
      <c r="RCD15" s="315"/>
      <c r="RCE15" s="195"/>
      <c r="RCF15" s="195"/>
      <c r="RCG15" s="195"/>
      <c r="RCH15" s="195"/>
      <c r="RCI15" s="195"/>
      <c r="RCJ15" s="195"/>
      <c r="RCK15" s="195"/>
      <c r="RCL15" s="195"/>
      <c r="RCM15" s="195"/>
      <c r="RCN15" s="195"/>
      <c r="RCO15" s="195"/>
      <c r="RCP15" s="195"/>
      <c r="RCQ15" s="195"/>
      <c r="RCR15" s="315"/>
      <c r="RCS15" s="195"/>
      <c r="RCT15" s="195"/>
      <c r="RCU15" s="195"/>
      <c r="RCV15" s="195"/>
      <c r="RCW15" s="195"/>
      <c r="RCX15" s="195"/>
      <c r="RCY15" s="195"/>
      <c r="RCZ15" s="195"/>
      <c r="RDA15" s="195"/>
      <c r="RDB15" s="195"/>
      <c r="RDC15" s="195"/>
      <c r="RDD15" s="195"/>
      <c r="RDE15" s="195"/>
      <c r="RDF15" s="315"/>
      <c r="RDG15" s="195"/>
      <c r="RDH15" s="195"/>
      <c r="RDI15" s="195"/>
      <c r="RDJ15" s="195"/>
      <c r="RDK15" s="195"/>
      <c r="RDL15" s="195"/>
      <c r="RDM15" s="195"/>
      <c r="RDN15" s="195"/>
      <c r="RDO15" s="195"/>
      <c r="RDP15" s="195"/>
      <c r="RDQ15" s="195"/>
      <c r="RDR15" s="195"/>
      <c r="RDS15" s="195"/>
      <c r="RDT15" s="315"/>
      <c r="RDU15" s="195"/>
      <c r="RDV15" s="195"/>
      <c r="RDW15" s="195"/>
      <c r="RDX15" s="195"/>
      <c r="RDY15" s="195"/>
      <c r="RDZ15" s="195"/>
      <c r="REA15" s="195"/>
      <c r="REB15" s="195"/>
      <c r="REC15" s="195"/>
      <c r="RED15" s="195"/>
      <c r="REE15" s="195"/>
      <c r="REF15" s="195"/>
      <c r="REG15" s="195"/>
      <c r="REH15" s="315"/>
      <c r="REI15" s="195"/>
      <c r="REJ15" s="195"/>
      <c r="REK15" s="195"/>
      <c r="REL15" s="195"/>
      <c r="REM15" s="195"/>
      <c r="REN15" s="195"/>
      <c r="REO15" s="195"/>
      <c r="REP15" s="195"/>
      <c r="REQ15" s="195"/>
      <c r="RER15" s="195"/>
      <c r="RES15" s="195"/>
      <c r="RET15" s="195"/>
      <c r="REU15" s="195"/>
      <c r="REV15" s="315"/>
      <c r="REW15" s="195"/>
      <c r="REX15" s="195"/>
      <c r="REY15" s="195"/>
      <c r="REZ15" s="195"/>
      <c r="RFA15" s="195"/>
      <c r="RFB15" s="195"/>
      <c r="RFC15" s="195"/>
      <c r="RFD15" s="195"/>
      <c r="RFE15" s="195"/>
      <c r="RFF15" s="195"/>
      <c r="RFG15" s="195"/>
      <c r="RFH15" s="195"/>
      <c r="RFI15" s="195"/>
      <c r="RFJ15" s="315"/>
      <c r="RFK15" s="195"/>
      <c r="RFL15" s="195"/>
      <c r="RFM15" s="195"/>
      <c r="RFN15" s="195"/>
      <c r="RFO15" s="195"/>
      <c r="RFP15" s="195"/>
      <c r="RFQ15" s="195"/>
      <c r="RFR15" s="195"/>
      <c r="RFS15" s="195"/>
      <c r="RFT15" s="195"/>
      <c r="RFU15" s="195"/>
      <c r="RFV15" s="195"/>
      <c r="RFW15" s="195"/>
      <c r="RFX15" s="315"/>
      <c r="RFY15" s="195"/>
      <c r="RFZ15" s="195"/>
      <c r="RGA15" s="195"/>
      <c r="RGB15" s="195"/>
      <c r="RGC15" s="195"/>
      <c r="RGD15" s="195"/>
      <c r="RGE15" s="195"/>
      <c r="RGF15" s="195"/>
      <c r="RGG15" s="195"/>
      <c r="RGH15" s="195"/>
      <c r="RGI15" s="195"/>
      <c r="RGJ15" s="195"/>
      <c r="RGK15" s="195"/>
      <c r="RGL15" s="315"/>
      <c r="RGM15" s="195"/>
      <c r="RGN15" s="195"/>
      <c r="RGO15" s="195"/>
      <c r="RGP15" s="195"/>
      <c r="RGQ15" s="195"/>
      <c r="RGR15" s="195"/>
      <c r="RGS15" s="195"/>
      <c r="RGT15" s="195"/>
      <c r="RGU15" s="195"/>
      <c r="RGV15" s="195"/>
      <c r="RGW15" s="195"/>
      <c r="RGX15" s="195"/>
      <c r="RGY15" s="195"/>
      <c r="RGZ15" s="315"/>
      <c r="RHA15" s="195"/>
      <c r="RHB15" s="195"/>
      <c r="RHC15" s="195"/>
      <c r="RHD15" s="195"/>
      <c r="RHE15" s="195"/>
      <c r="RHF15" s="195"/>
      <c r="RHG15" s="195"/>
      <c r="RHH15" s="195"/>
      <c r="RHI15" s="195"/>
      <c r="RHJ15" s="195"/>
      <c r="RHK15" s="195"/>
      <c r="RHL15" s="195"/>
      <c r="RHM15" s="195"/>
      <c r="RHN15" s="315"/>
      <c r="RHO15" s="195"/>
      <c r="RHP15" s="195"/>
      <c r="RHQ15" s="195"/>
      <c r="RHR15" s="195"/>
      <c r="RHS15" s="195"/>
      <c r="RHT15" s="195"/>
      <c r="RHU15" s="195"/>
      <c r="RHV15" s="195"/>
      <c r="RHW15" s="195"/>
      <c r="RHX15" s="195"/>
      <c r="RHY15" s="195"/>
      <c r="RHZ15" s="195"/>
      <c r="RIA15" s="195"/>
      <c r="RIB15" s="315"/>
      <c r="RIC15" s="195"/>
      <c r="RID15" s="195"/>
      <c r="RIE15" s="195"/>
      <c r="RIF15" s="195"/>
      <c r="RIG15" s="195"/>
      <c r="RIH15" s="195"/>
      <c r="RII15" s="195"/>
      <c r="RIJ15" s="195"/>
      <c r="RIK15" s="195"/>
      <c r="RIL15" s="195"/>
      <c r="RIM15" s="195"/>
      <c r="RIN15" s="195"/>
      <c r="RIO15" s="195"/>
      <c r="RIP15" s="315"/>
      <c r="RIQ15" s="195"/>
      <c r="RIR15" s="195"/>
      <c r="RIS15" s="195"/>
      <c r="RIT15" s="195"/>
      <c r="RIU15" s="195"/>
      <c r="RIV15" s="195"/>
      <c r="RIW15" s="195"/>
      <c r="RIX15" s="195"/>
      <c r="RIY15" s="195"/>
      <c r="RIZ15" s="195"/>
      <c r="RJA15" s="195"/>
      <c r="RJB15" s="195"/>
      <c r="RJC15" s="195"/>
      <c r="RJD15" s="315"/>
      <c r="RJE15" s="195"/>
      <c r="RJF15" s="195"/>
      <c r="RJG15" s="195"/>
      <c r="RJH15" s="195"/>
      <c r="RJI15" s="195"/>
      <c r="RJJ15" s="195"/>
      <c r="RJK15" s="195"/>
      <c r="RJL15" s="195"/>
      <c r="RJM15" s="195"/>
      <c r="RJN15" s="195"/>
      <c r="RJO15" s="195"/>
      <c r="RJP15" s="195"/>
      <c r="RJQ15" s="195"/>
      <c r="RJR15" s="315"/>
      <c r="RJS15" s="195"/>
      <c r="RJT15" s="195"/>
      <c r="RJU15" s="195"/>
      <c r="RJV15" s="195"/>
      <c r="RJW15" s="195"/>
      <c r="RJX15" s="195"/>
      <c r="RJY15" s="195"/>
      <c r="RJZ15" s="195"/>
      <c r="RKA15" s="195"/>
      <c r="RKB15" s="195"/>
      <c r="RKC15" s="195"/>
      <c r="RKD15" s="195"/>
      <c r="RKE15" s="195"/>
      <c r="RKF15" s="315"/>
      <c r="RKG15" s="195"/>
      <c r="RKH15" s="195"/>
      <c r="RKI15" s="195"/>
      <c r="RKJ15" s="195"/>
      <c r="RKK15" s="195"/>
      <c r="RKL15" s="195"/>
      <c r="RKM15" s="195"/>
      <c r="RKN15" s="195"/>
      <c r="RKO15" s="195"/>
      <c r="RKP15" s="195"/>
      <c r="RKQ15" s="195"/>
      <c r="RKR15" s="195"/>
      <c r="RKS15" s="195"/>
      <c r="RKT15" s="315"/>
      <c r="RKU15" s="195"/>
      <c r="RKV15" s="195"/>
      <c r="RKW15" s="195"/>
      <c r="RKX15" s="195"/>
      <c r="RKY15" s="195"/>
      <c r="RKZ15" s="195"/>
      <c r="RLA15" s="195"/>
      <c r="RLB15" s="195"/>
      <c r="RLC15" s="195"/>
      <c r="RLD15" s="195"/>
      <c r="RLE15" s="195"/>
      <c r="RLF15" s="195"/>
      <c r="RLG15" s="195"/>
      <c r="RLH15" s="315"/>
      <c r="RLI15" s="195"/>
      <c r="RLJ15" s="195"/>
      <c r="RLK15" s="195"/>
      <c r="RLL15" s="195"/>
      <c r="RLM15" s="195"/>
      <c r="RLN15" s="195"/>
      <c r="RLO15" s="195"/>
      <c r="RLP15" s="195"/>
      <c r="RLQ15" s="195"/>
      <c r="RLR15" s="195"/>
      <c r="RLS15" s="195"/>
      <c r="RLT15" s="195"/>
      <c r="RLU15" s="195"/>
      <c r="RLV15" s="315"/>
      <c r="RLW15" s="195"/>
      <c r="RLX15" s="195"/>
      <c r="RLY15" s="195"/>
      <c r="RLZ15" s="195"/>
      <c r="RMA15" s="195"/>
      <c r="RMB15" s="195"/>
      <c r="RMC15" s="195"/>
      <c r="RMD15" s="195"/>
      <c r="RME15" s="195"/>
      <c r="RMF15" s="195"/>
      <c r="RMG15" s="195"/>
      <c r="RMH15" s="195"/>
      <c r="RMI15" s="195"/>
      <c r="RMJ15" s="315"/>
      <c r="RMK15" s="195"/>
      <c r="RML15" s="195"/>
      <c r="RMM15" s="195"/>
      <c r="RMN15" s="195"/>
      <c r="RMO15" s="195"/>
      <c r="RMP15" s="195"/>
      <c r="RMQ15" s="195"/>
      <c r="RMR15" s="195"/>
      <c r="RMS15" s="195"/>
      <c r="RMT15" s="195"/>
      <c r="RMU15" s="195"/>
      <c r="RMV15" s="195"/>
      <c r="RMW15" s="195"/>
      <c r="RMX15" s="315"/>
      <c r="RMY15" s="195"/>
      <c r="RMZ15" s="195"/>
      <c r="RNA15" s="195"/>
      <c r="RNB15" s="195"/>
      <c r="RNC15" s="195"/>
      <c r="RND15" s="195"/>
      <c r="RNE15" s="195"/>
      <c r="RNF15" s="195"/>
      <c r="RNG15" s="195"/>
      <c r="RNH15" s="195"/>
      <c r="RNI15" s="195"/>
      <c r="RNJ15" s="195"/>
      <c r="RNK15" s="195"/>
      <c r="RNL15" s="315"/>
      <c r="RNM15" s="195"/>
      <c r="RNN15" s="195"/>
      <c r="RNO15" s="195"/>
      <c r="RNP15" s="195"/>
      <c r="RNQ15" s="195"/>
      <c r="RNR15" s="195"/>
      <c r="RNS15" s="195"/>
      <c r="RNT15" s="195"/>
      <c r="RNU15" s="195"/>
      <c r="RNV15" s="195"/>
      <c r="RNW15" s="195"/>
      <c r="RNX15" s="195"/>
      <c r="RNY15" s="195"/>
      <c r="RNZ15" s="315"/>
      <c r="ROA15" s="195"/>
      <c r="ROB15" s="195"/>
      <c r="ROC15" s="195"/>
      <c r="ROD15" s="195"/>
      <c r="ROE15" s="195"/>
      <c r="ROF15" s="195"/>
      <c r="ROG15" s="195"/>
      <c r="ROH15" s="195"/>
      <c r="ROI15" s="195"/>
      <c r="ROJ15" s="195"/>
      <c r="ROK15" s="195"/>
      <c r="ROL15" s="195"/>
      <c r="ROM15" s="195"/>
      <c r="RON15" s="315"/>
      <c r="ROO15" s="195"/>
      <c r="ROP15" s="195"/>
      <c r="ROQ15" s="195"/>
      <c r="ROR15" s="195"/>
      <c r="ROS15" s="195"/>
      <c r="ROT15" s="195"/>
      <c r="ROU15" s="195"/>
      <c r="ROV15" s="195"/>
      <c r="ROW15" s="195"/>
      <c r="ROX15" s="195"/>
      <c r="ROY15" s="195"/>
      <c r="ROZ15" s="195"/>
      <c r="RPA15" s="195"/>
      <c r="RPB15" s="315"/>
      <c r="RPC15" s="195"/>
      <c r="RPD15" s="195"/>
      <c r="RPE15" s="195"/>
      <c r="RPF15" s="195"/>
      <c r="RPG15" s="195"/>
      <c r="RPH15" s="195"/>
      <c r="RPI15" s="195"/>
      <c r="RPJ15" s="195"/>
      <c r="RPK15" s="195"/>
      <c r="RPL15" s="195"/>
      <c r="RPM15" s="195"/>
      <c r="RPN15" s="195"/>
      <c r="RPO15" s="195"/>
      <c r="RPP15" s="315"/>
      <c r="RPQ15" s="195"/>
      <c r="RPR15" s="195"/>
      <c r="RPS15" s="195"/>
      <c r="RPT15" s="195"/>
      <c r="RPU15" s="195"/>
      <c r="RPV15" s="195"/>
      <c r="RPW15" s="195"/>
      <c r="RPX15" s="195"/>
      <c r="RPY15" s="195"/>
      <c r="RPZ15" s="195"/>
      <c r="RQA15" s="195"/>
      <c r="RQB15" s="195"/>
      <c r="RQC15" s="195"/>
      <c r="RQD15" s="315"/>
      <c r="RQE15" s="195"/>
      <c r="RQF15" s="195"/>
      <c r="RQG15" s="195"/>
      <c r="RQH15" s="195"/>
      <c r="RQI15" s="195"/>
      <c r="RQJ15" s="195"/>
      <c r="RQK15" s="195"/>
      <c r="RQL15" s="195"/>
      <c r="RQM15" s="195"/>
      <c r="RQN15" s="195"/>
      <c r="RQO15" s="195"/>
      <c r="RQP15" s="195"/>
      <c r="RQQ15" s="195"/>
      <c r="RQR15" s="315"/>
      <c r="RQS15" s="195"/>
      <c r="RQT15" s="195"/>
      <c r="RQU15" s="195"/>
      <c r="RQV15" s="195"/>
      <c r="RQW15" s="195"/>
      <c r="RQX15" s="195"/>
      <c r="RQY15" s="195"/>
      <c r="RQZ15" s="195"/>
      <c r="RRA15" s="195"/>
      <c r="RRB15" s="195"/>
      <c r="RRC15" s="195"/>
      <c r="RRD15" s="195"/>
      <c r="RRE15" s="195"/>
      <c r="RRF15" s="315"/>
      <c r="RRG15" s="195"/>
      <c r="RRH15" s="195"/>
      <c r="RRI15" s="195"/>
      <c r="RRJ15" s="195"/>
      <c r="RRK15" s="195"/>
      <c r="RRL15" s="195"/>
      <c r="RRM15" s="195"/>
      <c r="RRN15" s="195"/>
      <c r="RRO15" s="195"/>
      <c r="RRP15" s="195"/>
      <c r="RRQ15" s="195"/>
      <c r="RRR15" s="195"/>
      <c r="RRS15" s="195"/>
      <c r="RRT15" s="315"/>
      <c r="RRU15" s="195"/>
      <c r="RRV15" s="195"/>
      <c r="RRW15" s="195"/>
      <c r="RRX15" s="195"/>
      <c r="RRY15" s="195"/>
      <c r="RRZ15" s="195"/>
      <c r="RSA15" s="195"/>
      <c r="RSB15" s="195"/>
      <c r="RSC15" s="195"/>
      <c r="RSD15" s="195"/>
      <c r="RSE15" s="195"/>
      <c r="RSF15" s="195"/>
      <c r="RSG15" s="195"/>
      <c r="RSH15" s="315"/>
      <c r="RSI15" s="195"/>
      <c r="RSJ15" s="195"/>
      <c r="RSK15" s="195"/>
      <c r="RSL15" s="195"/>
      <c r="RSM15" s="195"/>
      <c r="RSN15" s="195"/>
      <c r="RSO15" s="195"/>
      <c r="RSP15" s="195"/>
      <c r="RSQ15" s="195"/>
      <c r="RSR15" s="195"/>
      <c r="RSS15" s="195"/>
      <c r="RST15" s="195"/>
      <c r="RSU15" s="195"/>
      <c r="RSV15" s="315"/>
      <c r="RSW15" s="195"/>
      <c r="RSX15" s="195"/>
      <c r="RSY15" s="195"/>
      <c r="RSZ15" s="195"/>
      <c r="RTA15" s="195"/>
      <c r="RTB15" s="195"/>
      <c r="RTC15" s="195"/>
      <c r="RTD15" s="195"/>
      <c r="RTE15" s="195"/>
      <c r="RTF15" s="195"/>
      <c r="RTG15" s="195"/>
      <c r="RTH15" s="195"/>
      <c r="RTI15" s="195"/>
      <c r="RTJ15" s="315"/>
      <c r="RTK15" s="195"/>
      <c r="RTL15" s="195"/>
      <c r="RTM15" s="195"/>
      <c r="RTN15" s="195"/>
      <c r="RTO15" s="195"/>
      <c r="RTP15" s="195"/>
      <c r="RTQ15" s="195"/>
      <c r="RTR15" s="195"/>
      <c r="RTS15" s="195"/>
      <c r="RTT15" s="195"/>
      <c r="RTU15" s="195"/>
      <c r="RTV15" s="195"/>
      <c r="RTW15" s="195"/>
      <c r="RTX15" s="315"/>
      <c r="RTY15" s="195"/>
      <c r="RTZ15" s="195"/>
      <c r="RUA15" s="195"/>
      <c r="RUB15" s="195"/>
      <c r="RUC15" s="195"/>
      <c r="RUD15" s="195"/>
      <c r="RUE15" s="195"/>
      <c r="RUF15" s="195"/>
      <c r="RUG15" s="195"/>
      <c r="RUH15" s="195"/>
      <c r="RUI15" s="195"/>
      <c r="RUJ15" s="195"/>
      <c r="RUK15" s="195"/>
      <c r="RUL15" s="315"/>
      <c r="RUM15" s="195"/>
      <c r="RUN15" s="195"/>
      <c r="RUO15" s="195"/>
      <c r="RUP15" s="195"/>
      <c r="RUQ15" s="195"/>
      <c r="RUR15" s="195"/>
      <c r="RUS15" s="195"/>
      <c r="RUT15" s="195"/>
      <c r="RUU15" s="195"/>
      <c r="RUV15" s="195"/>
      <c r="RUW15" s="195"/>
      <c r="RUX15" s="195"/>
      <c r="RUY15" s="195"/>
      <c r="RUZ15" s="315"/>
      <c r="RVA15" s="195"/>
      <c r="RVB15" s="195"/>
      <c r="RVC15" s="195"/>
      <c r="RVD15" s="195"/>
      <c r="RVE15" s="195"/>
      <c r="RVF15" s="195"/>
      <c r="RVG15" s="195"/>
      <c r="RVH15" s="195"/>
      <c r="RVI15" s="195"/>
      <c r="RVJ15" s="195"/>
      <c r="RVK15" s="195"/>
      <c r="RVL15" s="195"/>
      <c r="RVM15" s="195"/>
      <c r="RVN15" s="315"/>
      <c r="RVO15" s="195"/>
      <c r="RVP15" s="195"/>
      <c r="RVQ15" s="195"/>
      <c r="RVR15" s="195"/>
      <c r="RVS15" s="195"/>
      <c r="RVT15" s="195"/>
      <c r="RVU15" s="195"/>
      <c r="RVV15" s="195"/>
      <c r="RVW15" s="195"/>
      <c r="RVX15" s="195"/>
      <c r="RVY15" s="195"/>
      <c r="RVZ15" s="195"/>
      <c r="RWA15" s="195"/>
      <c r="RWB15" s="315"/>
      <c r="RWC15" s="195"/>
      <c r="RWD15" s="195"/>
      <c r="RWE15" s="195"/>
      <c r="RWF15" s="195"/>
      <c r="RWG15" s="195"/>
      <c r="RWH15" s="195"/>
      <c r="RWI15" s="195"/>
      <c r="RWJ15" s="195"/>
      <c r="RWK15" s="195"/>
      <c r="RWL15" s="195"/>
      <c r="RWM15" s="195"/>
      <c r="RWN15" s="195"/>
      <c r="RWO15" s="195"/>
      <c r="RWP15" s="315"/>
      <c r="RWQ15" s="195"/>
      <c r="RWR15" s="195"/>
      <c r="RWS15" s="195"/>
      <c r="RWT15" s="195"/>
      <c r="RWU15" s="195"/>
      <c r="RWV15" s="195"/>
      <c r="RWW15" s="195"/>
      <c r="RWX15" s="195"/>
      <c r="RWY15" s="195"/>
      <c r="RWZ15" s="195"/>
      <c r="RXA15" s="195"/>
      <c r="RXB15" s="195"/>
      <c r="RXC15" s="195"/>
      <c r="RXD15" s="315"/>
      <c r="RXE15" s="195"/>
      <c r="RXF15" s="195"/>
      <c r="RXG15" s="195"/>
      <c r="RXH15" s="195"/>
      <c r="RXI15" s="195"/>
      <c r="RXJ15" s="195"/>
      <c r="RXK15" s="195"/>
      <c r="RXL15" s="195"/>
      <c r="RXM15" s="195"/>
      <c r="RXN15" s="195"/>
      <c r="RXO15" s="195"/>
      <c r="RXP15" s="195"/>
      <c r="RXQ15" s="195"/>
      <c r="RXR15" s="315"/>
      <c r="RXS15" s="195"/>
      <c r="RXT15" s="195"/>
      <c r="RXU15" s="195"/>
      <c r="RXV15" s="195"/>
      <c r="RXW15" s="195"/>
      <c r="RXX15" s="195"/>
      <c r="RXY15" s="195"/>
      <c r="RXZ15" s="195"/>
      <c r="RYA15" s="195"/>
      <c r="RYB15" s="195"/>
      <c r="RYC15" s="195"/>
      <c r="RYD15" s="195"/>
      <c r="RYE15" s="195"/>
      <c r="RYF15" s="315"/>
      <c r="RYG15" s="195"/>
      <c r="RYH15" s="195"/>
      <c r="RYI15" s="195"/>
      <c r="RYJ15" s="195"/>
      <c r="RYK15" s="195"/>
      <c r="RYL15" s="195"/>
      <c r="RYM15" s="195"/>
      <c r="RYN15" s="195"/>
      <c r="RYO15" s="195"/>
      <c r="RYP15" s="195"/>
      <c r="RYQ15" s="195"/>
      <c r="RYR15" s="195"/>
      <c r="RYS15" s="195"/>
      <c r="RYT15" s="315"/>
      <c r="RYU15" s="195"/>
      <c r="RYV15" s="195"/>
      <c r="RYW15" s="195"/>
      <c r="RYX15" s="195"/>
      <c r="RYY15" s="195"/>
      <c r="RYZ15" s="195"/>
      <c r="RZA15" s="195"/>
      <c r="RZB15" s="195"/>
      <c r="RZC15" s="195"/>
      <c r="RZD15" s="195"/>
      <c r="RZE15" s="195"/>
      <c r="RZF15" s="195"/>
      <c r="RZG15" s="195"/>
      <c r="RZH15" s="315"/>
      <c r="RZI15" s="195"/>
      <c r="RZJ15" s="195"/>
      <c r="RZK15" s="195"/>
      <c r="RZL15" s="195"/>
      <c r="RZM15" s="195"/>
      <c r="RZN15" s="195"/>
      <c r="RZO15" s="195"/>
      <c r="RZP15" s="195"/>
      <c r="RZQ15" s="195"/>
      <c r="RZR15" s="195"/>
      <c r="RZS15" s="195"/>
      <c r="RZT15" s="195"/>
      <c r="RZU15" s="195"/>
      <c r="RZV15" s="315"/>
      <c r="RZW15" s="195"/>
      <c r="RZX15" s="195"/>
      <c r="RZY15" s="195"/>
      <c r="RZZ15" s="195"/>
      <c r="SAA15" s="195"/>
      <c r="SAB15" s="195"/>
      <c r="SAC15" s="195"/>
      <c r="SAD15" s="195"/>
      <c r="SAE15" s="195"/>
      <c r="SAF15" s="195"/>
      <c r="SAG15" s="195"/>
      <c r="SAH15" s="195"/>
      <c r="SAI15" s="195"/>
      <c r="SAJ15" s="315"/>
      <c r="SAK15" s="195"/>
      <c r="SAL15" s="195"/>
      <c r="SAM15" s="195"/>
      <c r="SAN15" s="195"/>
      <c r="SAO15" s="195"/>
      <c r="SAP15" s="195"/>
      <c r="SAQ15" s="195"/>
      <c r="SAR15" s="195"/>
      <c r="SAS15" s="195"/>
      <c r="SAT15" s="195"/>
      <c r="SAU15" s="195"/>
      <c r="SAV15" s="195"/>
      <c r="SAW15" s="195"/>
      <c r="SAX15" s="315"/>
      <c r="SAY15" s="195"/>
      <c r="SAZ15" s="195"/>
      <c r="SBA15" s="195"/>
      <c r="SBB15" s="195"/>
      <c r="SBC15" s="195"/>
      <c r="SBD15" s="195"/>
      <c r="SBE15" s="195"/>
      <c r="SBF15" s="195"/>
      <c r="SBG15" s="195"/>
      <c r="SBH15" s="195"/>
      <c r="SBI15" s="195"/>
      <c r="SBJ15" s="195"/>
      <c r="SBK15" s="195"/>
      <c r="SBL15" s="315"/>
      <c r="SBM15" s="195"/>
      <c r="SBN15" s="195"/>
      <c r="SBO15" s="195"/>
      <c r="SBP15" s="195"/>
      <c r="SBQ15" s="195"/>
      <c r="SBR15" s="195"/>
      <c r="SBS15" s="195"/>
      <c r="SBT15" s="195"/>
      <c r="SBU15" s="195"/>
      <c r="SBV15" s="195"/>
      <c r="SBW15" s="195"/>
      <c r="SBX15" s="195"/>
      <c r="SBY15" s="195"/>
      <c r="SBZ15" s="315"/>
      <c r="SCA15" s="195"/>
      <c r="SCB15" s="195"/>
      <c r="SCC15" s="195"/>
      <c r="SCD15" s="195"/>
      <c r="SCE15" s="195"/>
      <c r="SCF15" s="195"/>
      <c r="SCG15" s="195"/>
      <c r="SCH15" s="195"/>
      <c r="SCI15" s="195"/>
      <c r="SCJ15" s="195"/>
      <c r="SCK15" s="195"/>
      <c r="SCL15" s="195"/>
      <c r="SCM15" s="195"/>
      <c r="SCN15" s="315"/>
      <c r="SCO15" s="195"/>
      <c r="SCP15" s="195"/>
      <c r="SCQ15" s="195"/>
      <c r="SCR15" s="195"/>
      <c r="SCS15" s="195"/>
      <c r="SCT15" s="195"/>
      <c r="SCU15" s="195"/>
      <c r="SCV15" s="195"/>
      <c r="SCW15" s="195"/>
      <c r="SCX15" s="195"/>
      <c r="SCY15" s="195"/>
      <c r="SCZ15" s="195"/>
      <c r="SDA15" s="195"/>
      <c r="SDB15" s="315"/>
      <c r="SDC15" s="195"/>
      <c r="SDD15" s="195"/>
      <c r="SDE15" s="195"/>
      <c r="SDF15" s="195"/>
      <c r="SDG15" s="195"/>
      <c r="SDH15" s="195"/>
      <c r="SDI15" s="195"/>
      <c r="SDJ15" s="195"/>
      <c r="SDK15" s="195"/>
      <c r="SDL15" s="195"/>
      <c r="SDM15" s="195"/>
      <c r="SDN15" s="195"/>
      <c r="SDO15" s="195"/>
      <c r="SDP15" s="315"/>
      <c r="SDQ15" s="195"/>
      <c r="SDR15" s="195"/>
      <c r="SDS15" s="195"/>
      <c r="SDT15" s="195"/>
      <c r="SDU15" s="195"/>
      <c r="SDV15" s="195"/>
      <c r="SDW15" s="195"/>
      <c r="SDX15" s="195"/>
      <c r="SDY15" s="195"/>
      <c r="SDZ15" s="195"/>
      <c r="SEA15" s="195"/>
      <c r="SEB15" s="195"/>
      <c r="SEC15" s="195"/>
      <c r="SED15" s="315"/>
      <c r="SEE15" s="195"/>
      <c r="SEF15" s="195"/>
      <c r="SEG15" s="195"/>
      <c r="SEH15" s="195"/>
      <c r="SEI15" s="195"/>
      <c r="SEJ15" s="195"/>
      <c r="SEK15" s="195"/>
      <c r="SEL15" s="195"/>
      <c r="SEM15" s="195"/>
      <c r="SEN15" s="195"/>
      <c r="SEO15" s="195"/>
      <c r="SEP15" s="195"/>
      <c r="SEQ15" s="195"/>
      <c r="SER15" s="315"/>
      <c r="SES15" s="195"/>
      <c r="SET15" s="195"/>
      <c r="SEU15" s="195"/>
      <c r="SEV15" s="195"/>
      <c r="SEW15" s="195"/>
      <c r="SEX15" s="195"/>
      <c r="SEY15" s="195"/>
      <c r="SEZ15" s="195"/>
      <c r="SFA15" s="195"/>
      <c r="SFB15" s="195"/>
      <c r="SFC15" s="195"/>
      <c r="SFD15" s="195"/>
      <c r="SFE15" s="195"/>
      <c r="SFF15" s="315"/>
      <c r="SFG15" s="195"/>
      <c r="SFH15" s="195"/>
      <c r="SFI15" s="195"/>
      <c r="SFJ15" s="195"/>
      <c r="SFK15" s="195"/>
      <c r="SFL15" s="195"/>
      <c r="SFM15" s="195"/>
      <c r="SFN15" s="195"/>
      <c r="SFO15" s="195"/>
      <c r="SFP15" s="195"/>
      <c r="SFQ15" s="195"/>
      <c r="SFR15" s="195"/>
      <c r="SFS15" s="195"/>
      <c r="SFT15" s="315"/>
      <c r="SFU15" s="195"/>
      <c r="SFV15" s="195"/>
      <c r="SFW15" s="195"/>
      <c r="SFX15" s="195"/>
      <c r="SFY15" s="195"/>
      <c r="SFZ15" s="195"/>
      <c r="SGA15" s="195"/>
      <c r="SGB15" s="195"/>
      <c r="SGC15" s="195"/>
      <c r="SGD15" s="195"/>
      <c r="SGE15" s="195"/>
      <c r="SGF15" s="195"/>
      <c r="SGG15" s="195"/>
      <c r="SGH15" s="315"/>
      <c r="SGI15" s="195"/>
      <c r="SGJ15" s="195"/>
      <c r="SGK15" s="195"/>
      <c r="SGL15" s="195"/>
      <c r="SGM15" s="195"/>
      <c r="SGN15" s="195"/>
      <c r="SGO15" s="195"/>
      <c r="SGP15" s="195"/>
      <c r="SGQ15" s="195"/>
      <c r="SGR15" s="195"/>
      <c r="SGS15" s="195"/>
      <c r="SGT15" s="195"/>
      <c r="SGU15" s="195"/>
      <c r="SGV15" s="315"/>
      <c r="SGW15" s="195"/>
      <c r="SGX15" s="195"/>
      <c r="SGY15" s="195"/>
      <c r="SGZ15" s="195"/>
      <c r="SHA15" s="195"/>
      <c r="SHB15" s="195"/>
      <c r="SHC15" s="195"/>
      <c r="SHD15" s="195"/>
      <c r="SHE15" s="195"/>
      <c r="SHF15" s="195"/>
      <c r="SHG15" s="195"/>
      <c r="SHH15" s="195"/>
      <c r="SHI15" s="195"/>
      <c r="SHJ15" s="315"/>
      <c r="SHK15" s="195"/>
      <c r="SHL15" s="195"/>
      <c r="SHM15" s="195"/>
      <c r="SHN15" s="195"/>
      <c r="SHO15" s="195"/>
      <c r="SHP15" s="195"/>
      <c r="SHQ15" s="195"/>
      <c r="SHR15" s="195"/>
      <c r="SHS15" s="195"/>
      <c r="SHT15" s="195"/>
      <c r="SHU15" s="195"/>
      <c r="SHV15" s="195"/>
      <c r="SHW15" s="195"/>
      <c r="SHX15" s="315"/>
      <c r="SHY15" s="195"/>
      <c r="SHZ15" s="195"/>
      <c r="SIA15" s="195"/>
      <c r="SIB15" s="195"/>
      <c r="SIC15" s="195"/>
      <c r="SID15" s="195"/>
      <c r="SIE15" s="195"/>
      <c r="SIF15" s="195"/>
      <c r="SIG15" s="195"/>
      <c r="SIH15" s="195"/>
      <c r="SII15" s="195"/>
      <c r="SIJ15" s="195"/>
      <c r="SIK15" s="195"/>
      <c r="SIL15" s="315"/>
      <c r="SIM15" s="195"/>
      <c r="SIN15" s="195"/>
      <c r="SIO15" s="195"/>
      <c r="SIP15" s="195"/>
      <c r="SIQ15" s="195"/>
      <c r="SIR15" s="195"/>
      <c r="SIS15" s="195"/>
      <c r="SIT15" s="195"/>
      <c r="SIU15" s="195"/>
      <c r="SIV15" s="195"/>
      <c r="SIW15" s="195"/>
      <c r="SIX15" s="195"/>
      <c r="SIY15" s="195"/>
      <c r="SIZ15" s="315"/>
      <c r="SJA15" s="195"/>
      <c r="SJB15" s="195"/>
      <c r="SJC15" s="195"/>
      <c r="SJD15" s="195"/>
      <c r="SJE15" s="195"/>
      <c r="SJF15" s="195"/>
      <c r="SJG15" s="195"/>
      <c r="SJH15" s="195"/>
      <c r="SJI15" s="195"/>
      <c r="SJJ15" s="195"/>
      <c r="SJK15" s="195"/>
      <c r="SJL15" s="195"/>
      <c r="SJM15" s="195"/>
      <c r="SJN15" s="315"/>
      <c r="SJO15" s="195"/>
      <c r="SJP15" s="195"/>
      <c r="SJQ15" s="195"/>
      <c r="SJR15" s="195"/>
      <c r="SJS15" s="195"/>
      <c r="SJT15" s="195"/>
      <c r="SJU15" s="195"/>
      <c r="SJV15" s="195"/>
      <c r="SJW15" s="195"/>
      <c r="SJX15" s="195"/>
      <c r="SJY15" s="195"/>
      <c r="SJZ15" s="195"/>
      <c r="SKA15" s="195"/>
      <c r="SKB15" s="315"/>
      <c r="SKC15" s="195"/>
      <c r="SKD15" s="195"/>
      <c r="SKE15" s="195"/>
      <c r="SKF15" s="195"/>
      <c r="SKG15" s="195"/>
      <c r="SKH15" s="195"/>
      <c r="SKI15" s="195"/>
      <c r="SKJ15" s="195"/>
      <c r="SKK15" s="195"/>
      <c r="SKL15" s="195"/>
      <c r="SKM15" s="195"/>
      <c r="SKN15" s="195"/>
      <c r="SKO15" s="195"/>
      <c r="SKP15" s="315"/>
      <c r="SKQ15" s="195"/>
      <c r="SKR15" s="195"/>
      <c r="SKS15" s="195"/>
      <c r="SKT15" s="195"/>
      <c r="SKU15" s="195"/>
      <c r="SKV15" s="195"/>
      <c r="SKW15" s="195"/>
      <c r="SKX15" s="195"/>
      <c r="SKY15" s="195"/>
      <c r="SKZ15" s="195"/>
      <c r="SLA15" s="195"/>
      <c r="SLB15" s="195"/>
      <c r="SLC15" s="195"/>
      <c r="SLD15" s="315"/>
      <c r="SLE15" s="195"/>
      <c r="SLF15" s="195"/>
      <c r="SLG15" s="195"/>
      <c r="SLH15" s="195"/>
      <c r="SLI15" s="195"/>
      <c r="SLJ15" s="195"/>
      <c r="SLK15" s="195"/>
      <c r="SLL15" s="195"/>
      <c r="SLM15" s="195"/>
      <c r="SLN15" s="195"/>
      <c r="SLO15" s="195"/>
      <c r="SLP15" s="195"/>
      <c r="SLQ15" s="195"/>
      <c r="SLR15" s="315"/>
      <c r="SLS15" s="195"/>
      <c r="SLT15" s="195"/>
      <c r="SLU15" s="195"/>
      <c r="SLV15" s="195"/>
      <c r="SLW15" s="195"/>
      <c r="SLX15" s="195"/>
      <c r="SLY15" s="195"/>
      <c r="SLZ15" s="195"/>
      <c r="SMA15" s="195"/>
      <c r="SMB15" s="195"/>
      <c r="SMC15" s="195"/>
      <c r="SMD15" s="195"/>
      <c r="SME15" s="195"/>
      <c r="SMF15" s="315"/>
      <c r="SMG15" s="195"/>
      <c r="SMH15" s="195"/>
      <c r="SMI15" s="195"/>
      <c r="SMJ15" s="195"/>
      <c r="SMK15" s="195"/>
      <c r="SML15" s="195"/>
      <c r="SMM15" s="195"/>
      <c r="SMN15" s="195"/>
      <c r="SMO15" s="195"/>
      <c r="SMP15" s="195"/>
      <c r="SMQ15" s="195"/>
      <c r="SMR15" s="195"/>
      <c r="SMS15" s="195"/>
      <c r="SMT15" s="315"/>
      <c r="SMU15" s="195"/>
      <c r="SMV15" s="195"/>
      <c r="SMW15" s="195"/>
      <c r="SMX15" s="195"/>
      <c r="SMY15" s="195"/>
      <c r="SMZ15" s="195"/>
      <c r="SNA15" s="195"/>
      <c r="SNB15" s="195"/>
      <c r="SNC15" s="195"/>
      <c r="SND15" s="195"/>
      <c r="SNE15" s="195"/>
      <c r="SNF15" s="195"/>
      <c r="SNG15" s="195"/>
      <c r="SNH15" s="315"/>
      <c r="SNI15" s="195"/>
      <c r="SNJ15" s="195"/>
      <c r="SNK15" s="195"/>
      <c r="SNL15" s="195"/>
      <c r="SNM15" s="195"/>
      <c r="SNN15" s="195"/>
      <c r="SNO15" s="195"/>
      <c r="SNP15" s="195"/>
      <c r="SNQ15" s="195"/>
      <c r="SNR15" s="195"/>
      <c r="SNS15" s="195"/>
      <c r="SNT15" s="195"/>
      <c r="SNU15" s="195"/>
      <c r="SNV15" s="315"/>
      <c r="SNW15" s="195"/>
      <c r="SNX15" s="195"/>
      <c r="SNY15" s="195"/>
      <c r="SNZ15" s="195"/>
      <c r="SOA15" s="195"/>
      <c r="SOB15" s="195"/>
      <c r="SOC15" s="195"/>
      <c r="SOD15" s="195"/>
      <c r="SOE15" s="195"/>
      <c r="SOF15" s="195"/>
      <c r="SOG15" s="195"/>
      <c r="SOH15" s="195"/>
      <c r="SOI15" s="195"/>
      <c r="SOJ15" s="315"/>
      <c r="SOK15" s="195"/>
      <c r="SOL15" s="195"/>
      <c r="SOM15" s="195"/>
      <c r="SON15" s="195"/>
      <c r="SOO15" s="195"/>
      <c r="SOP15" s="195"/>
      <c r="SOQ15" s="195"/>
      <c r="SOR15" s="195"/>
      <c r="SOS15" s="195"/>
      <c r="SOT15" s="195"/>
      <c r="SOU15" s="195"/>
      <c r="SOV15" s="195"/>
      <c r="SOW15" s="195"/>
      <c r="SOX15" s="315"/>
      <c r="SOY15" s="195"/>
      <c r="SOZ15" s="195"/>
      <c r="SPA15" s="195"/>
      <c r="SPB15" s="195"/>
      <c r="SPC15" s="195"/>
      <c r="SPD15" s="195"/>
      <c r="SPE15" s="195"/>
      <c r="SPF15" s="195"/>
      <c r="SPG15" s="195"/>
      <c r="SPH15" s="195"/>
      <c r="SPI15" s="195"/>
      <c r="SPJ15" s="195"/>
      <c r="SPK15" s="195"/>
      <c r="SPL15" s="315"/>
      <c r="SPM15" s="195"/>
      <c r="SPN15" s="195"/>
      <c r="SPO15" s="195"/>
      <c r="SPP15" s="195"/>
      <c r="SPQ15" s="195"/>
      <c r="SPR15" s="195"/>
      <c r="SPS15" s="195"/>
      <c r="SPT15" s="195"/>
      <c r="SPU15" s="195"/>
      <c r="SPV15" s="195"/>
      <c r="SPW15" s="195"/>
      <c r="SPX15" s="195"/>
      <c r="SPY15" s="195"/>
      <c r="SPZ15" s="315"/>
      <c r="SQA15" s="195"/>
      <c r="SQB15" s="195"/>
      <c r="SQC15" s="195"/>
      <c r="SQD15" s="195"/>
      <c r="SQE15" s="195"/>
      <c r="SQF15" s="195"/>
      <c r="SQG15" s="195"/>
      <c r="SQH15" s="195"/>
      <c r="SQI15" s="195"/>
      <c r="SQJ15" s="195"/>
      <c r="SQK15" s="195"/>
      <c r="SQL15" s="195"/>
      <c r="SQM15" s="195"/>
      <c r="SQN15" s="315"/>
      <c r="SQO15" s="195"/>
      <c r="SQP15" s="195"/>
      <c r="SQQ15" s="195"/>
      <c r="SQR15" s="195"/>
      <c r="SQS15" s="195"/>
      <c r="SQT15" s="195"/>
      <c r="SQU15" s="195"/>
      <c r="SQV15" s="195"/>
      <c r="SQW15" s="195"/>
      <c r="SQX15" s="195"/>
      <c r="SQY15" s="195"/>
      <c r="SQZ15" s="195"/>
      <c r="SRA15" s="195"/>
      <c r="SRB15" s="315"/>
      <c r="SRC15" s="195"/>
      <c r="SRD15" s="195"/>
      <c r="SRE15" s="195"/>
      <c r="SRF15" s="195"/>
      <c r="SRG15" s="195"/>
      <c r="SRH15" s="195"/>
      <c r="SRI15" s="195"/>
      <c r="SRJ15" s="195"/>
      <c r="SRK15" s="195"/>
      <c r="SRL15" s="195"/>
      <c r="SRM15" s="195"/>
      <c r="SRN15" s="195"/>
      <c r="SRO15" s="195"/>
      <c r="SRP15" s="315"/>
      <c r="SRQ15" s="195"/>
      <c r="SRR15" s="195"/>
      <c r="SRS15" s="195"/>
      <c r="SRT15" s="195"/>
      <c r="SRU15" s="195"/>
      <c r="SRV15" s="195"/>
      <c r="SRW15" s="195"/>
      <c r="SRX15" s="195"/>
      <c r="SRY15" s="195"/>
      <c r="SRZ15" s="195"/>
      <c r="SSA15" s="195"/>
      <c r="SSB15" s="195"/>
      <c r="SSC15" s="195"/>
      <c r="SSD15" s="315"/>
      <c r="SSE15" s="195"/>
      <c r="SSF15" s="195"/>
      <c r="SSG15" s="195"/>
      <c r="SSH15" s="195"/>
      <c r="SSI15" s="195"/>
      <c r="SSJ15" s="195"/>
      <c r="SSK15" s="195"/>
      <c r="SSL15" s="195"/>
      <c r="SSM15" s="195"/>
      <c r="SSN15" s="195"/>
      <c r="SSO15" s="195"/>
      <c r="SSP15" s="195"/>
      <c r="SSQ15" s="195"/>
      <c r="SSR15" s="315"/>
      <c r="SSS15" s="195"/>
      <c r="SST15" s="195"/>
      <c r="SSU15" s="195"/>
      <c r="SSV15" s="195"/>
      <c r="SSW15" s="195"/>
      <c r="SSX15" s="195"/>
      <c r="SSY15" s="195"/>
      <c r="SSZ15" s="195"/>
      <c r="STA15" s="195"/>
      <c r="STB15" s="195"/>
      <c r="STC15" s="195"/>
      <c r="STD15" s="195"/>
      <c r="STE15" s="195"/>
      <c r="STF15" s="315"/>
      <c r="STG15" s="195"/>
      <c r="STH15" s="195"/>
      <c r="STI15" s="195"/>
      <c r="STJ15" s="195"/>
      <c r="STK15" s="195"/>
      <c r="STL15" s="195"/>
      <c r="STM15" s="195"/>
      <c r="STN15" s="195"/>
      <c r="STO15" s="195"/>
      <c r="STP15" s="195"/>
      <c r="STQ15" s="195"/>
      <c r="STR15" s="195"/>
      <c r="STS15" s="195"/>
      <c r="STT15" s="315"/>
      <c r="STU15" s="195"/>
      <c r="STV15" s="195"/>
      <c r="STW15" s="195"/>
      <c r="STX15" s="195"/>
      <c r="STY15" s="195"/>
      <c r="STZ15" s="195"/>
      <c r="SUA15" s="195"/>
      <c r="SUB15" s="195"/>
      <c r="SUC15" s="195"/>
      <c r="SUD15" s="195"/>
      <c r="SUE15" s="195"/>
      <c r="SUF15" s="195"/>
      <c r="SUG15" s="195"/>
      <c r="SUH15" s="315"/>
      <c r="SUI15" s="195"/>
      <c r="SUJ15" s="195"/>
      <c r="SUK15" s="195"/>
      <c r="SUL15" s="195"/>
      <c r="SUM15" s="195"/>
      <c r="SUN15" s="195"/>
      <c r="SUO15" s="195"/>
      <c r="SUP15" s="195"/>
      <c r="SUQ15" s="195"/>
      <c r="SUR15" s="195"/>
      <c r="SUS15" s="195"/>
      <c r="SUT15" s="195"/>
      <c r="SUU15" s="195"/>
      <c r="SUV15" s="315"/>
      <c r="SUW15" s="195"/>
      <c r="SUX15" s="195"/>
      <c r="SUY15" s="195"/>
      <c r="SUZ15" s="195"/>
      <c r="SVA15" s="195"/>
      <c r="SVB15" s="195"/>
      <c r="SVC15" s="195"/>
      <c r="SVD15" s="195"/>
      <c r="SVE15" s="195"/>
      <c r="SVF15" s="195"/>
      <c r="SVG15" s="195"/>
      <c r="SVH15" s="195"/>
      <c r="SVI15" s="195"/>
      <c r="SVJ15" s="315"/>
      <c r="SVK15" s="195"/>
      <c r="SVL15" s="195"/>
      <c r="SVM15" s="195"/>
      <c r="SVN15" s="195"/>
      <c r="SVO15" s="195"/>
      <c r="SVP15" s="195"/>
      <c r="SVQ15" s="195"/>
      <c r="SVR15" s="195"/>
      <c r="SVS15" s="195"/>
      <c r="SVT15" s="195"/>
      <c r="SVU15" s="195"/>
      <c r="SVV15" s="195"/>
      <c r="SVW15" s="195"/>
      <c r="SVX15" s="315"/>
      <c r="SVY15" s="195"/>
      <c r="SVZ15" s="195"/>
      <c r="SWA15" s="195"/>
      <c r="SWB15" s="195"/>
      <c r="SWC15" s="195"/>
      <c r="SWD15" s="195"/>
      <c r="SWE15" s="195"/>
      <c r="SWF15" s="195"/>
      <c r="SWG15" s="195"/>
      <c r="SWH15" s="195"/>
      <c r="SWI15" s="195"/>
      <c r="SWJ15" s="195"/>
      <c r="SWK15" s="195"/>
      <c r="SWL15" s="315"/>
      <c r="SWM15" s="195"/>
      <c r="SWN15" s="195"/>
      <c r="SWO15" s="195"/>
      <c r="SWP15" s="195"/>
      <c r="SWQ15" s="195"/>
      <c r="SWR15" s="195"/>
      <c r="SWS15" s="195"/>
      <c r="SWT15" s="195"/>
      <c r="SWU15" s="195"/>
      <c r="SWV15" s="195"/>
      <c r="SWW15" s="195"/>
      <c r="SWX15" s="195"/>
      <c r="SWY15" s="195"/>
      <c r="SWZ15" s="315"/>
      <c r="SXA15" s="195"/>
      <c r="SXB15" s="195"/>
      <c r="SXC15" s="195"/>
      <c r="SXD15" s="195"/>
      <c r="SXE15" s="195"/>
      <c r="SXF15" s="195"/>
      <c r="SXG15" s="195"/>
      <c r="SXH15" s="195"/>
      <c r="SXI15" s="195"/>
      <c r="SXJ15" s="195"/>
      <c r="SXK15" s="195"/>
      <c r="SXL15" s="195"/>
      <c r="SXM15" s="195"/>
      <c r="SXN15" s="315"/>
      <c r="SXO15" s="195"/>
      <c r="SXP15" s="195"/>
      <c r="SXQ15" s="195"/>
      <c r="SXR15" s="195"/>
      <c r="SXS15" s="195"/>
      <c r="SXT15" s="195"/>
      <c r="SXU15" s="195"/>
      <c r="SXV15" s="195"/>
      <c r="SXW15" s="195"/>
      <c r="SXX15" s="195"/>
      <c r="SXY15" s="195"/>
      <c r="SXZ15" s="195"/>
      <c r="SYA15" s="195"/>
      <c r="SYB15" s="315"/>
      <c r="SYC15" s="195"/>
      <c r="SYD15" s="195"/>
      <c r="SYE15" s="195"/>
      <c r="SYF15" s="195"/>
      <c r="SYG15" s="195"/>
      <c r="SYH15" s="195"/>
      <c r="SYI15" s="195"/>
      <c r="SYJ15" s="195"/>
      <c r="SYK15" s="195"/>
      <c r="SYL15" s="195"/>
      <c r="SYM15" s="195"/>
      <c r="SYN15" s="195"/>
      <c r="SYO15" s="195"/>
      <c r="SYP15" s="315"/>
      <c r="SYQ15" s="195"/>
      <c r="SYR15" s="195"/>
      <c r="SYS15" s="195"/>
      <c r="SYT15" s="195"/>
      <c r="SYU15" s="195"/>
      <c r="SYV15" s="195"/>
      <c r="SYW15" s="195"/>
      <c r="SYX15" s="195"/>
      <c r="SYY15" s="195"/>
      <c r="SYZ15" s="195"/>
      <c r="SZA15" s="195"/>
      <c r="SZB15" s="195"/>
      <c r="SZC15" s="195"/>
      <c r="SZD15" s="315"/>
      <c r="SZE15" s="195"/>
      <c r="SZF15" s="195"/>
      <c r="SZG15" s="195"/>
      <c r="SZH15" s="195"/>
      <c r="SZI15" s="195"/>
      <c r="SZJ15" s="195"/>
      <c r="SZK15" s="195"/>
      <c r="SZL15" s="195"/>
      <c r="SZM15" s="195"/>
      <c r="SZN15" s="195"/>
      <c r="SZO15" s="195"/>
      <c r="SZP15" s="195"/>
      <c r="SZQ15" s="195"/>
      <c r="SZR15" s="315"/>
      <c r="SZS15" s="195"/>
      <c r="SZT15" s="195"/>
      <c r="SZU15" s="195"/>
      <c r="SZV15" s="195"/>
      <c r="SZW15" s="195"/>
      <c r="SZX15" s="195"/>
      <c r="SZY15" s="195"/>
      <c r="SZZ15" s="195"/>
      <c r="TAA15" s="195"/>
      <c r="TAB15" s="195"/>
      <c r="TAC15" s="195"/>
      <c r="TAD15" s="195"/>
      <c r="TAE15" s="195"/>
      <c r="TAF15" s="315"/>
      <c r="TAG15" s="195"/>
      <c r="TAH15" s="195"/>
      <c r="TAI15" s="195"/>
      <c r="TAJ15" s="195"/>
      <c r="TAK15" s="195"/>
      <c r="TAL15" s="195"/>
      <c r="TAM15" s="195"/>
      <c r="TAN15" s="195"/>
      <c r="TAO15" s="195"/>
      <c r="TAP15" s="195"/>
      <c r="TAQ15" s="195"/>
      <c r="TAR15" s="195"/>
      <c r="TAS15" s="195"/>
      <c r="TAT15" s="315"/>
      <c r="TAU15" s="195"/>
      <c r="TAV15" s="195"/>
      <c r="TAW15" s="195"/>
      <c r="TAX15" s="195"/>
      <c r="TAY15" s="195"/>
      <c r="TAZ15" s="195"/>
      <c r="TBA15" s="195"/>
      <c r="TBB15" s="195"/>
      <c r="TBC15" s="195"/>
      <c r="TBD15" s="195"/>
      <c r="TBE15" s="195"/>
      <c r="TBF15" s="195"/>
      <c r="TBG15" s="195"/>
      <c r="TBH15" s="315"/>
      <c r="TBI15" s="195"/>
      <c r="TBJ15" s="195"/>
      <c r="TBK15" s="195"/>
      <c r="TBL15" s="195"/>
      <c r="TBM15" s="195"/>
      <c r="TBN15" s="195"/>
      <c r="TBO15" s="195"/>
      <c r="TBP15" s="195"/>
      <c r="TBQ15" s="195"/>
      <c r="TBR15" s="195"/>
      <c r="TBS15" s="195"/>
      <c r="TBT15" s="195"/>
      <c r="TBU15" s="195"/>
      <c r="TBV15" s="315"/>
      <c r="TBW15" s="195"/>
      <c r="TBX15" s="195"/>
      <c r="TBY15" s="195"/>
      <c r="TBZ15" s="195"/>
      <c r="TCA15" s="195"/>
      <c r="TCB15" s="195"/>
      <c r="TCC15" s="195"/>
      <c r="TCD15" s="195"/>
      <c r="TCE15" s="195"/>
      <c r="TCF15" s="195"/>
      <c r="TCG15" s="195"/>
      <c r="TCH15" s="195"/>
      <c r="TCI15" s="195"/>
      <c r="TCJ15" s="315"/>
      <c r="TCK15" s="195"/>
      <c r="TCL15" s="195"/>
      <c r="TCM15" s="195"/>
      <c r="TCN15" s="195"/>
      <c r="TCO15" s="195"/>
      <c r="TCP15" s="195"/>
      <c r="TCQ15" s="195"/>
      <c r="TCR15" s="195"/>
      <c r="TCS15" s="195"/>
      <c r="TCT15" s="195"/>
      <c r="TCU15" s="195"/>
      <c r="TCV15" s="195"/>
      <c r="TCW15" s="195"/>
      <c r="TCX15" s="315"/>
      <c r="TCY15" s="195"/>
      <c r="TCZ15" s="195"/>
      <c r="TDA15" s="195"/>
      <c r="TDB15" s="195"/>
      <c r="TDC15" s="195"/>
      <c r="TDD15" s="195"/>
      <c r="TDE15" s="195"/>
      <c r="TDF15" s="195"/>
      <c r="TDG15" s="195"/>
      <c r="TDH15" s="195"/>
      <c r="TDI15" s="195"/>
      <c r="TDJ15" s="195"/>
      <c r="TDK15" s="195"/>
      <c r="TDL15" s="315"/>
      <c r="TDM15" s="195"/>
      <c r="TDN15" s="195"/>
      <c r="TDO15" s="195"/>
      <c r="TDP15" s="195"/>
      <c r="TDQ15" s="195"/>
      <c r="TDR15" s="195"/>
      <c r="TDS15" s="195"/>
      <c r="TDT15" s="195"/>
      <c r="TDU15" s="195"/>
      <c r="TDV15" s="195"/>
      <c r="TDW15" s="195"/>
      <c r="TDX15" s="195"/>
      <c r="TDY15" s="195"/>
      <c r="TDZ15" s="315"/>
      <c r="TEA15" s="195"/>
      <c r="TEB15" s="195"/>
      <c r="TEC15" s="195"/>
      <c r="TED15" s="195"/>
      <c r="TEE15" s="195"/>
      <c r="TEF15" s="195"/>
      <c r="TEG15" s="195"/>
      <c r="TEH15" s="195"/>
      <c r="TEI15" s="195"/>
      <c r="TEJ15" s="195"/>
      <c r="TEK15" s="195"/>
      <c r="TEL15" s="195"/>
      <c r="TEM15" s="195"/>
      <c r="TEN15" s="315"/>
      <c r="TEO15" s="195"/>
      <c r="TEP15" s="195"/>
      <c r="TEQ15" s="195"/>
      <c r="TER15" s="195"/>
      <c r="TES15" s="195"/>
      <c r="TET15" s="195"/>
      <c r="TEU15" s="195"/>
      <c r="TEV15" s="195"/>
      <c r="TEW15" s="195"/>
      <c r="TEX15" s="195"/>
      <c r="TEY15" s="195"/>
      <c r="TEZ15" s="195"/>
      <c r="TFA15" s="195"/>
      <c r="TFB15" s="315"/>
      <c r="TFC15" s="195"/>
      <c r="TFD15" s="195"/>
      <c r="TFE15" s="195"/>
      <c r="TFF15" s="195"/>
      <c r="TFG15" s="195"/>
      <c r="TFH15" s="195"/>
      <c r="TFI15" s="195"/>
      <c r="TFJ15" s="195"/>
      <c r="TFK15" s="195"/>
      <c r="TFL15" s="195"/>
      <c r="TFM15" s="195"/>
      <c r="TFN15" s="195"/>
      <c r="TFO15" s="195"/>
      <c r="TFP15" s="315"/>
      <c r="TFQ15" s="195"/>
      <c r="TFR15" s="195"/>
      <c r="TFS15" s="195"/>
      <c r="TFT15" s="195"/>
      <c r="TFU15" s="195"/>
      <c r="TFV15" s="195"/>
      <c r="TFW15" s="195"/>
      <c r="TFX15" s="195"/>
      <c r="TFY15" s="195"/>
      <c r="TFZ15" s="195"/>
      <c r="TGA15" s="195"/>
      <c r="TGB15" s="195"/>
      <c r="TGC15" s="195"/>
      <c r="TGD15" s="315"/>
      <c r="TGE15" s="195"/>
      <c r="TGF15" s="195"/>
      <c r="TGG15" s="195"/>
      <c r="TGH15" s="195"/>
      <c r="TGI15" s="195"/>
      <c r="TGJ15" s="195"/>
      <c r="TGK15" s="195"/>
      <c r="TGL15" s="195"/>
      <c r="TGM15" s="195"/>
      <c r="TGN15" s="195"/>
      <c r="TGO15" s="195"/>
      <c r="TGP15" s="195"/>
      <c r="TGQ15" s="195"/>
      <c r="TGR15" s="315"/>
      <c r="TGS15" s="195"/>
      <c r="TGT15" s="195"/>
      <c r="TGU15" s="195"/>
      <c r="TGV15" s="195"/>
      <c r="TGW15" s="195"/>
      <c r="TGX15" s="195"/>
      <c r="TGY15" s="195"/>
      <c r="TGZ15" s="195"/>
      <c r="THA15" s="195"/>
      <c r="THB15" s="195"/>
      <c r="THC15" s="195"/>
      <c r="THD15" s="195"/>
      <c r="THE15" s="195"/>
      <c r="THF15" s="315"/>
      <c r="THG15" s="195"/>
      <c r="THH15" s="195"/>
      <c r="THI15" s="195"/>
      <c r="THJ15" s="195"/>
      <c r="THK15" s="195"/>
      <c r="THL15" s="195"/>
      <c r="THM15" s="195"/>
      <c r="THN15" s="195"/>
      <c r="THO15" s="195"/>
      <c r="THP15" s="195"/>
      <c r="THQ15" s="195"/>
      <c r="THR15" s="195"/>
      <c r="THS15" s="195"/>
      <c r="THT15" s="315"/>
      <c r="THU15" s="195"/>
      <c r="THV15" s="195"/>
      <c r="THW15" s="195"/>
      <c r="THX15" s="195"/>
      <c r="THY15" s="195"/>
      <c r="THZ15" s="195"/>
      <c r="TIA15" s="195"/>
      <c r="TIB15" s="195"/>
      <c r="TIC15" s="195"/>
      <c r="TID15" s="195"/>
      <c r="TIE15" s="195"/>
      <c r="TIF15" s="195"/>
      <c r="TIG15" s="195"/>
      <c r="TIH15" s="315"/>
      <c r="TII15" s="195"/>
      <c r="TIJ15" s="195"/>
      <c r="TIK15" s="195"/>
      <c r="TIL15" s="195"/>
      <c r="TIM15" s="195"/>
      <c r="TIN15" s="195"/>
      <c r="TIO15" s="195"/>
      <c r="TIP15" s="195"/>
      <c r="TIQ15" s="195"/>
      <c r="TIR15" s="195"/>
      <c r="TIS15" s="195"/>
      <c r="TIT15" s="195"/>
      <c r="TIU15" s="195"/>
      <c r="TIV15" s="315"/>
      <c r="TIW15" s="195"/>
      <c r="TIX15" s="195"/>
      <c r="TIY15" s="195"/>
      <c r="TIZ15" s="195"/>
      <c r="TJA15" s="195"/>
      <c r="TJB15" s="195"/>
      <c r="TJC15" s="195"/>
      <c r="TJD15" s="195"/>
      <c r="TJE15" s="195"/>
      <c r="TJF15" s="195"/>
      <c r="TJG15" s="195"/>
      <c r="TJH15" s="195"/>
      <c r="TJI15" s="195"/>
      <c r="TJJ15" s="315"/>
      <c r="TJK15" s="195"/>
      <c r="TJL15" s="195"/>
      <c r="TJM15" s="195"/>
      <c r="TJN15" s="195"/>
      <c r="TJO15" s="195"/>
      <c r="TJP15" s="195"/>
      <c r="TJQ15" s="195"/>
      <c r="TJR15" s="195"/>
      <c r="TJS15" s="195"/>
      <c r="TJT15" s="195"/>
      <c r="TJU15" s="195"/>
      <c r="TJV15" s="195"/>
      <c r="TJW15" s="195"/>
      <c r="TJX15" s="315"/>
      <c r="TJY15" s="195"/>
      <c r="TJZ15" s="195"/>
      <c r="TKA15" s="195"/>
      <c r="TKB15" s="195"/>
      <c r="TKC15" s="195"/>
      <c r="TKD15" s="195"/>
      <c r="TKE15" s="195"/>
      <c r="TKF15" s="195"/>
      <c r="TKG15" s="195"/>
      <c r="TKH15" s="195"/>
      <c r="TKI15" s="195"/>
      <c r="TKJ15" s="195"/>
      <c r="TKK15" s="195"/>
      <c r="TKL15" s="315"/>
      <c r="TKM15" s="195"/>
      <c r="TKN15" s="195"/>
      <c r="TKO15" s="195"/>
      <c r="TKP15" s="195"/>
      <c r="TKQ15" s="195"/>
      <c r="TKR15" s="195"/>
      <c r="TKS15" s="195"/>
      <c r="TKT15" s="195"/>
      <c r="TKU15" s="195"/>
      <c r="TKV15" s="195"/>
      <c r="TKW15" s="195"/>
      <c r="TKX15" s="195"/>
      <c r="TKY15" s="195"/>
      <c r="TKZ15" s="315"/>
      <c r="TLA15" s="195"/>
      <c r="TLB15" s="195"/>
      <c r="TLC15" s="195"/>
      <c r="TLD15" s="195"/>
      <c r="TLE15" s="195"/>
      <c r="TLF15" s="195"/>
      <c r="TLG15" s="195"/>
      <c r="TLH15" s="195"/>
      <c r="TLI15" s="195"/>
      <c r="TLJ15" s="195"/>
      <c r="TLK15" s="195"/>
      <c r="TLL15" s="195"/>
      <c r="TLM15" s="195"/>
      <c r="TLN15" s="315"/>
      <c r="TLO15" s="195"/>
      <c r="TLP15" s="195"/>
      <c r="TLQ15" s="195"/>
      <c r="TLR15" s="195"/>
      <c r="TLS15" s="195"/>
      <c r="TLT15" s="195"/>
      <c r="TLU15" s="195"/>
      <c r="TLV15" s="195"/>
      <c r="TLW15" s="195"/>
      <c r="TLX15" s="195"/>
      <c r="TLY15" s="195"/>
      <c r="TLZ15" s="195"/>
      <c r="TMA15" s="195"/>
      <c r="TMB15" s="315"/>
      <c r="TMC15" s="195"/>
      <c r="TMD15" s="195"/>
      <c r="TME15" s="195"/>
      <c r="TMF15" s="195"/>
      <c r="TMG15" s="195"/>
      <c r="TMH15" s="195"/>
      <c r="TMI15" s="195"/>
      <c r="TMJ15" s="195"/>
      <c r="TMK15" s="195"/>
      <c r="TML15" s="195"/>
      <c r="TMM15" s="195"/>
      <c r="TMN15" s="195"/>
      <c r="TMO15" s="195"/>
      <c r="TMP15" s="315"/>
      <c r="TMQ15" s="195"/>
      <c r="TMR15" s="195"/>
      <c r="TMS15" s="195"/>
      <c r="TMT15" s="195"/>
      <c r="TMU15" s="195"/>
      <c r="TMV15" s="195"/>
      <c r="TMW15" s="195"/>
      <c r="TMX15" s="195"/>
      <c r="TMY15" s="195"/>
      <c r="TMZ15" s="195"/>
      <c r="TNA15" s="195"/>
      <c r="TNB15" s="195"/>
      <c r="TNC15" s="195"/>
      <c r="TND15" s="315"/>
      <c r="TNE15" s="195"/>
      <c r="TNF15" s="195"/>
      <c r="TNG15" s="195"/>
      <c r="TNH15" s="195"/>
      <c r="TNI15" s="195"/>
      <c r="TNJ15" s="195"/>
      <c r="TNK15" s="195"/>
      <c r="TNL15" s="195"/>
      <c r="TNM15" s="195"/>
      <c r="TNN15" s="195"/>
      <c r="TNO15" s="195"/>
      <c r="TNP15" s="195"/>
      <c r="TNQ15" s="195"/>
      <c r="TNR15" s="315"/>
      <c r="TNS15" s="195"/>
      <c r="TNT15" s="195"/>
      <c r="TNU15" s="195"/>
      <c r="TNV15" s="195"/>
      <c r="TNW15" s="195"/>
      <c r="TNX15" s="195"/>
      <c r="TNY15" s="195"/>
      <c r="TNZ15" s="195"/>
      <c r="TOA15" s="195"/>
      <c r="TOB15" s="195"/>
      <c r="TOC15" s="195"/>
      <c r="TOD15" s="195"/>
      <c r="TOE15" s="195"/>
      <c r="TOF15" s="315"/>
      <c r="TOG15" s="195"/>
      <c r="TOH15" s="195"/>
      <c r="TOI15" s="195"/>
      <c r="TOJ15" s="195"/>
      <c r="TOK15" s="195"/>
      <c r="TOL15" s="195"/>
      <c r="TOM15" s="195"/>
      <c r="TON15" s="195"/>
      <c r="TOO15" s="195"/>
      <c r="TOP15" s="195"/>
      <c r="TOQ15" s="195"/>
      <c r="TOR15" s="195"/>
      <c r="TOS15" s="195"/>
      <c r="TOT15" s="315"/>
      <c r="TOU15" s="195"/>
      <c r="TOV15" s="195"/>
      <c r="TOW15" s="195"/>
      <c r="TOX15" s="195"/>
      <c r="TOY15" s="195"/>
      <c r="TOZ15" s="195"/>
      <c r="TPA15" s="195"/>
      <c r="TPB15" s="195"/>
      <c r="TPC15" s="195"/>
      <c r="TPD15" s="195"/>
      <c r="TPE15" s="195"/>
      <c r="TPF15" s="195"/>
      <c r="TPG15" s="195"/>
      <c r="TPH15" s="315"/>
      <c r="TPI15" s="195"/>
      <c r="TPJ15" s="195"/>
      <c r="TPK15" s="195"/>
      <c r="TPL15" s="195"/>
      <c r="TPM15" s="195"/>
      <c r="TPN15" s="195"/>
      <c r="TPO15" s="195"/>
      <c r="TPP15" s="195"/>
      <c r="TPQ15" s="195"/>
      <c r="TPR15" s="195"/>
      <c r="TPS15" s="195"/>
      <c r="TPT15" s="195"/>
      <c r="TPU15" s="195"/>
      <c r="TPV15" s="315"/>
      <c r="TPW15" s="195"/>
      <c r="TPX15" s="195"/>
      <c r="TPY15" s="195"/>
      <c r="TPZ15" s="195"/>
      <c r="TQA15" s="195"/>
      <c r="TQB15" s="195"/>
      <c r="TQC15" s="195"/>
      <c r="TQD15" s="195"/>
      <c r="TQE15" s="195"/>
      <c r="TQF15" s="195"/>
      <c r="TQG15" s="195"/>
      <c r="TQH15" s="195"/>
      <c r="TQI15" s="195"/>
      <c r="TQJ15" s="315"/>
      <c r="TQK15" s="195"/>
      <c r="TQL15" s="195"/>
      <c r="TQM15" s="195"/>
      <c r="TQN15" s="195"/>
      <c r="TQO15" s="195"/>
      <c r="TQP15" s="195"/>
      <c r="TQQ15" s="195"/>
      <c r="TQR15" s="195"/>
      <c r="TQS15" s="195"/>
      <c r="TQT15" s="195"/>
      <c r="TQU15" s="195"/>
      <c r="TQV15" s="195"/>
      <c r="TQW15" s="195"/>
      <c r="TQX15" s="315"/>
      <c r="TQY15" s="195"/>
      <c r="TQZ15" s="195"/>
      <c r="TRA15" s="195"/>
      <c r="TRB15" s="195"/>
      <c r="TRC15" s="195"/>
      <c r="TRD15" s="195"/>
      <c r="TRE15" s="195"/>
      <c r="TRF15" s="195"/>
      <c r="TRG15" s="195"/>
      <c r="TRH15" s="195"/>
      <c r="TRI15" s="195"/>
      <c r="TRJ15" s="195"/>
      <c r="TRK15" s="195"/>
      <c r="TRL15" s="315"/>
      <c r="TRM15" s="195"/>
      <c r="TRN15" s="195"/>
      <c r="TRO15" s="195"/>
      <c r="TRP15" s="195"/>
      <c r="TRQ15" s="195"/>
      <c r="TRR15" s="195"/>
      <c r="TRS15" s="195"/>
      <c r="TRT15" s="195"/>
      <c r="TRU15" s="195"/>
      <c r="TRV15" s="195"/>
      <c r="TRW15" s="195"/>
      <c r="TRX15" s="195"/>
      <c r="TRY15" s="195"/>
      <c r="TRZ15" s="315"/>
      <c r="TSA15" s="195"/>
      <c r="TSB15" s="195"/>
      <c r="TSC15" s="195"/>
      <c r="TSD15" s="195"/>
      <c r="TSE15" s="195"/>
      <c r="TSF15" s="195"/>
      <c r="TSG15" s="195"/>
      <c r="TSH15" s="195"/>
      <c r="TSI15" s="195"/>
      <c r="TSJ15" s="195"/>
      <c r="TSK15" s="195"/>
      <c r="TSL15" s="195"/>
      <c r="TSM15" s="195"/>
      <c r="TSN15" s="315"/>
      <c r="TSO15" s="195"/>
      <c r="TSP15" s="195"/>
      <c r="TSQ15" s="195"/>
      <c r="TSR15" s="195"/>
      <c r="TSS15" s="195"/>
      <c r="TST15" s="195"/>
      <c r="TSU15" s="195"/>
      <c r="TSV15" s="195"/>
      <c r="TSW15" s="195"/>
      <c r="TSX15" s="195"/>
      <c r="TSY15" s="195"/>
      <c r="TSZ15" s="195"/>
      <c r="TTA15" s="195"/>
      <c r="TTB15" s="315"/>
      <c r="TTC15" s="195"/>
      <c r="TTD15" s="195"/>
      <c r="TTE15" s="195"/>
      <c r="TTF15" s="195"/>
      <c r="TTG15" s="195"/>
      <c r="TTH15" s="195"/>
      <c r="TTI15" s="195"/>
      <c r="TTJ15" s="195"/>
      <c r="TTK15" s="195"/>
      <c r="TTL15" s="195"/>
      <c r="TTM15" s="195"/>
      <c r="TTN15" s="195"/>
      <c r="TTO15" s="195"/>
      <c r="TTP15" s="315"/>
      <c r="TTQ15" s="195"/>
      <c r="TTR15" s="195"/>
      <c r="TTS15" s="195"/>
      <c r="TTT15" s="195"/>
      <c r="TTU15" s="195"/>
      <c r="TTV15" s="195"/>
      <c r="TTW15" s="195"/>
      <c r="TTX15" s="195"/>
      <c r="TTY15" s="195"/>
      <c r="TTZ15" s="195"/>
      <c r="TUA15" s="195"/>
      <c r="TUB15" s="195"/>
      <c r="TUC15" s="195"/>
      <c r="TUD15" s="315"/>
      <c r="TUE15" s="195"/>
      <c r="TUF15" s="195"/>
      <c r="TUG15" s="195"/>
      <c r="TUH15" s="195"/>
      <c r="TUI15" s="195"/>
      <c r="TUJ15" s="195"/>
      <c r="TUK15" s="195"/>
      <c r="TUL15" s="195"/>
      <c r="TUM15" s="195"/>
      <c r="TUN15" s="195"/>
      <c r="TUO15" s="195"/>
      <c r="TUP15" s="195"/>
      <c r="TUQ15" s="195"/>
      <c r="TUR15" s="315"/>
      <c r="TUS15" s="195"/>
      <c r="TUT15" s="195"/>
      <c r="TUU15" s="195"/>
      <c r="TUV15" s="195"/>
      <c r="TUW15" s="195"/>
      <c r="TUX15" s="195"/>
      <c r="TUY15" s="195"/>
      <c r="TUZ15" s="195"/>
      <c r="TVA15" s="195"/>
      <c r="TVB15" s="195"/>
      <c r="TVC15" s="195"/>
      <c r="TVD15" s="195"/>
      <c r="TVE15" s="195"/>
      <c r="TVF15" s="315"/>
      <c r="TVG15" s="195"/>
      <c r="TVH15" s="195"/>
      <c r="TVI15" s="195"/>
      <c r="TVJ15" s="195"/>
      <c r="TVK15" s="195"/>
      <c r="TVL15" s="195"/>
      <c r="TVM15" s="195"/>
      <c r="TVN15" s="195"/>
      <c r="TVO15" s="195"/>
      <c r="TVP15" s="195"/>
      <c r="TVQ15" s="195"/>
      <c r="TVR15" s="195"/>
      <c r="TVS15" s="195"/>
      <c r="TVT15" s="315"/>
      <c r="TVU15" s="195"/>
      <c r="TVV15" s="195"/>
      <c r="TVW15" s="195"/>
      <c r="TVX15" s="195"/>
      <c r="TVY15" s="195"/>
      <c r="TVZ15" s="195"/>
      <c r="TWA15" s="195"/>
      <c r="TWB15" s="195"/>
      <c r="TWC15" s="195"/>
      <c r="TWD15" s="195"/>
      <c r="TWE15" s="195"/>
      <c r="TWF15" s="195"/>
      <c r="TWG15" s="195"/>
      <c r="TWH15" s="315"/>
      <c r="TWI15" s="195"/>
      <c r="TWJ15" s="195"/>
      <c r="TWK15" s="195"/>
      <c r="TWL15" s="195"/>
      <c r="TWM15" s="195"/>
      <c r="TWN15" s="195"/>
      <c r="TWO15" s="195"/>
      <c r="TWP15" s="195"/>
      <c r="TWQ15" s="195"/>
      <c r="TWR15" s="195"/>
      <c r="TWS15" s="195"/>
      <c r="TWT15" s="195"/>
      <c r="TWU15" s="195"/>
      <c r="TWV15" s="315"/>
      <c r="TWW15" s="195"/>
      <c r="TWX15" s="195"/>
      <c r="TWY15" s="195"/>
      <c r="TWZ15" s="195"/>
      <c r="TXA15" s="195"/>
      <c r="TXB15" s="195"/>
      <c r="TXC15" s="195"/>
      <c r="TXD15" s="195"/>
      <c r="TXE15" s="195"/>
      <c r="TXF15" s="195"/>
      <c r="TXG15" s="195"/>
      <c r="TXH15" s="195"/>
      <c r="TXI15" s="195"/>
      <c r="TXJ15" s="315"/>
      <c r="TXK15" s="195"/>
      <c r="TXL15" s="195"/>
      <c r="TXM15" s="195"/>
      <c r="TXN15" s="195"/>
      <c r="TXO15" s="195"/>
      <c r="TXP15" s="195"/>
      <c r="TXQ15" s="195"/>
      <c r="TXR15" s="195"/>
      <c r="TXS15" s="195"/>
      <c r="TXT15" s="195"/>
      <c r="TXU15" s="195"/>
      <c r="TXV15" s="195"/>
      <c r="TXW15" s="195"/>
      <c r="TXX15" s="315"/>
      <c r="TXY15" s="195"/>
      <c r="TXZ15" s="195"/>
      <c r="TYA15" s="195"/>
      <c r="TYB15" s="195"/>
      <c r="TYC15" s="195"/>
      <c r="TYD15" s="195"/>
      <c r="TYE15" s="195"/>
      <c r="TYF15" s="195"/>
      <c r="TYG15" s="195"/>
      <c r="TYH15" s="195"/>
      <c r="TYI15" s="195"/>
      <c r="TYJ15" s="195"/>
      <c r="TYK15" s="195"/>
      <c r="TYL15" s="315"/>
      <c r="TYM15" s="195"/>
      <c r="TYN15" s="195"/>
      <c r="TYO15" s="195"/>
      <c r="TYP15" s="195"/>
      <c r="TYQ15" s="195"/>
      <c r="TYR15" s="195"/>
      <c r="TYS15" s="195"/>
      <c r="TYT15" s="195"/>
      <c r="TYU15" s="195"/>
      <c r="TYV15" s="195"/>
      <c r="TYW15" s="195"/>
      <c r="TYX15" s="195"/>
      <c r="TYY15" s="195"/>
      <c r="TYZ15" s="315"/>
      <c r="TZA15" s="195"/>
      <c r="TZB15" s="195"/>
      <c r="TZC15" s="195"/>
      <c r="TZD15" s="195"/>
      <c r="TZE15" s="195"/>
      <c r="TZF15" s="195"/>
      <c r="TZG15" s="195"/>
      <c r="TZH15" s="195"/>
      <c r="TZI15" s="195"/>
      <c r="TZJ15" s="195"/>
      <c r="TZK15" s="195"/>
      <c r="TZL15" s="195"/>
      <c r="TZM15" s="195"/>
      <c r="TZN15" s="315"/>
      <c r="TZO15" s="195"/>
      <c r="TZP15" s="195"/>
      <c r="TZQ15" s="195"/>
      <c r="TZR15" s="195"/>
      <c r="TZS15" s="195"/>
      <c r="TZT15" s="195"/>
      <c r="TZU15" s="195"/>
      <c r="TZV15" s="195"/>
      <c r="TZW15" s="195"/>
      <c r="TZX15" s="195"/>
      <c r="TZY15" s="195"/>
      <c r="TZZ15" s="195"/>
      <c r="UAA15" s="195"/>
      <c r="UAB15" s="315"/>
      <c r="UAC15" s="195"/>
      <c r="UAD15" s="195"/>
      <c r="UAE15" s="195"/>
      <c r="UAF15" s="195"/>
      <c r="UAG15" s="195"/>
      <c r="UAH15" s="195"/>
      <c r="UAI15" s="195"/>
      <c r="UAJ15" s="195"/>
      <c r="UAK15" s="195"/>
      <c r="UAL15" s="195"/>
      <c r="UAM15" s="195"/>
      <c r="UAN15" s="195"/>
      <c r="UAO15" s="195"/>
      <c r="UAP15" s="315"/>
      <c r="UAQ15" s="195"/>
      <c r="UAR15" s="195"/>
      <c r="UAS15" s="195"/>
      <c r="UAT15" s="195"/>
      <c r="UAU15" s="195"/>
      <c r="UAV15" s="195"/>
      <c r="UAW15" s="195"/>
      <c r="UAX15" s="195"/>
      <c r="UAY15" s="195"/>
      <c r="UAZ15" s="195"/>
      <c r="UBA15" s="195"/>
      <c r="UBB15" s="195"/>
      <c r="UBC15" s="195"/>
      <c r="UBD15" s="315"/>
      <c r="UBE15" s="195"/>
      <c r="UBF15" s="195"/>
      <c r="UBG15" s="195"/>
      <c r="UBH15" s="195"/>
      <c r="UBI15" s="195"/>
      <c r="UBJ15" s="195"/>
      <c r="UBK15" s="195"/>
      <c r="UBL15" s="195"/>
      <c r="UBM15" s="195"/>
      <c r="UBN15" s="195"/>
      <c r="UBO15" s="195"/>
      <c r="UBP15" s="195"/>
      <c r="UBQ15" s="195"/>
      <c r="UBR15" s="315"/>
      <c r="UBS15" s="195"/>
      <c r="UBT15" s="195"/>
      <c r="UBU15" s="195"/>
      <c r="UBV15" s="195"/>
      <c r="UBW15" s="195"/>
      <c r="UBX15" s="195"/>
      <c r="UBY15" s="195"/>
      <c r="UBZ15" s="195"/>
      <c r="UCA15" s="195"/>
      <c r="UCB15" s="195"/>
      <c r="UCC15" s="195"/>
      <c r="UCD15" s="195"/>
      <c r="UCE15" s="195"/>
      <c r="UCF15" s="315"/>
      <c r="UCG15" s="195"/>
      <c r="UCH15" s="195"/>
      <c r="UCI15" s="195"/>
      <c r="UCJ15" s="195"/>
      <c r="UCK15" s="195"/>
      <c r="UCL15" s="195"/>
      <c r="UCM15" s="195"/>
      <c r="UCN15" s="195"/>
      <c r="UCO15" s="195"/>
      <c r="UCP15" s="195"/>
      <c r="UCQ15" s="195"/>
      <c r="UCR15" s="195"/>
      <c r="UCS15" s="195"/>
      <c r="UCT15" s="315"/>
      <c r="UCU15" s="195"/>
      <c r="UCV15" s="195"/>
      <c r="UCW15" s="195"/>
      <c r="UCX15" s="195"/>
      <c r="UCY15" s="195"/>
      <c r="UCZ15" s="195"/>
      <c r="UDA15" s="195"/>
      <c r="UDB15" s="195"/>
      <c r="UDC15" s="195"/>
      <c r="UDD15" s="195"/>
      <c r="UDE15" s="195"/>
      <c r="UDF15" s="195"/>
      <c r="UDG15" s="195"/>
      <c r="UDH15" s="315"/>
      <c r="UDI15" s="195"/>
      <c r="UDJ15" s="195"/>
      <c r="UDK15" s="195"/>
      <c r="UDL15" s="195"/>
      <c r="UDM15" s="195"/>
      <c r="UDN15" s="195"/>
      <c r="UDO15" s="195"/>
      <c r="UDP15" s="195"/>
      <c r="UDQ15" s="195"/>
      <c r="UDR15" s="195"/>
      <c r="UDS15" s="195"/>
      <c r="UDT15" s="195"/>
      <c r="UDU15" s="195"/>
      <c r="UDV15" s="315"/>
      <c r="UDW15" s="195"/>
      <c r="UDX15" s="195"/>
      <c r="UDY15" s="195"/>
      <c r="UDZ15" s="195"/>
      <c r="UEA15" s="195"/>
      <c r="UEB15" s="195"/>
      <c r="UEC15" s="195"/>
      <c r="UED15" s="195"/>
      <c r="UEE15" s="195"/>
      <c r="UEF15" s="195"/>
      <c r="UEG15" s="195"/>
      <c r="UEH15" s="195"/>
      <c r="UEI15" s="195"/>
      <c r="UEJ15" s="315"/>
      <c r="UEK15" s="195"/>
      <c r="UEL15" s="195"/>
      <c r="UEM15" s="195"/>
      <c r="UEN15" s="195"/>
      <c r="UEO15" s="195"/>
      <c r="UEP15" s="195"/>
      <c r="UEQ15" s="195"/>
      <c r="UER15" s="195"/>
      <c r="UES15" s="195"/>
      <c r="UET15" s="195"/>
      <c r="UEU15" s="195"/>
      <c r="UEV15" s="195"/>
      <c r="UEW15" s="195"/>
      <c r="UEX15" s="315"/>
      <c r="UEY15" s="195"/>
      <c r="UEZ15" s="195"/>
      <c r="UFA15" s="195"/>
      <c r="UFB15" s="195"/>
      <c r="UFC15" s="195"/>
      <c r="UFD15" s="195"/>
      <c r="UFE15" s="195"/>
      <c r="UFF15" s="195"/>
      <c r="UFG15" s="195"/>
      <c r="UFH15" s="195"/>
      <c r="UFI15" s="195"/>
      <c r="UFJ15" s="195"/>
      <c r="UFK15" s="195"/>
      <c r="UFL15" s="315"/>
      <c r="UFM15" s="195"/>
      <c r="UFN15" s="195"/>
      <c r="UFO15" s="195"/>
      <c r="UFP15" s="195"/>
      <c r="UFQ15" s="195"/>
      <c r="UFR15" s="195"/>
      <c r="UFS15" s="195"/>
      <c r="UFT15" s="195"/>
      <c r="UFU15" s="195"/>
      <c r="UFV15" s="195"/>
      <c r="UFW15" s="195"/>
      <c r="UFX15" s="195"/>
      <c r="UFY15" s="195"/>
      <c r="UFZ15" s="315"/>
      <c r="UGA15" s="195"/>
      <c r="UGB15" s="195"/>
      <c r="UGC15" s="195"/>
      <c r="UGD15" s="195"/>
      <c r="UGE15" s="195"/>
      <c r="UGF15" s="195"/>
      <c r="UGG15" s="195"/>
      <c r="UGH15" s="195"/>
      <c r="UGI15" s="195"/>
      <c r="UGJ15" s="195"/>
      <c r="UGK15" s="195"/>
      <c r="UGL15" s="195"/>
      <c r="UGM15" s="195"/>
      <c r="UGN15" s="315"/>
      <c r="UGO15" s="195"/>
      <c r="UGP15" s="195"/>
      <c r="UGQ15" s="195"/>
      <c r="UGR15" s="195"/>
      <c r="UGS15" s="195"/>
      <c r="UGT15" s="195"/>
      <c r="UGU15" s="195"/>
      <c r="UGV15" s="195"/>
      <c r="UGW15" s="195"/>
      <c r="UGX15" s="195"/>
      <c r="UGY15" s="195"/>
      <c r="UGZ15" s="195"/>
      <c r="UHA15" s="195"/>
      <c r="UHB15" s="315"/>
      <c r="UHC15" s="195"/>
      <c r="UHD15" s="195"/>
      <c r="UHE15" s="195"/>
      <c r="UHF15" s="195"/>
      <c r="UHG15" s="195"/>
      <c r="UHH15" s="195"/>
      <c r="UHI15" s="195"/>
      <c r="UHJ15" s="195"/>
      <c r="UHK15" s="195"/>
      <c r="UHL15" s="195"/>
      <c r="UHM15" s="195"/>
      <c r="UHN15" s="195"/>
      <c r="UHO15" s="195"/>
      <c r="UHP15" s="315"/>
      <c r="UHQ15" s="195"/>
      <c r="UHR15" s="195"/>
      <c r="UHS15" s="195"/>
      <c r="UHT15" s="195"/>
      <c r="UHU15" s="195"/>
      <c r="UHV15" s="195"/>
      <c r="UHW15" s="195"/>
      <c r="UHX15" s="195"/>
      <c r="UHY15" s="195"/>
      <c r="UHZ15" s="195"/>
      <c r="UIA15" s="195"/>
      <c r="UIB15" s="195"/>
      <c r="UIC15" s="195"/>
      <c r="UID15" s="315"/>
      <c r="UIE15" s="195"/>
      <c r="UIF15" s="195"/>
      <c r="UIG15" s="195"/>
      <c r="UIH15" s="195"/>
      <c r="UII15" s="195"/>
      <c r="UIJ15" s="195"/>
      <c r="UIK15" s="195"/>
      <c r="UIL15" s="195"/>
      <c r="UIM15" s="195"/>
      <c r="UIN15" s="195"/>
      <c r="UIO15" s="195"/>
      <c r="UIP15" s="195"/>
      <c r="UIQ15" s="195"/>
      <c r="UIR15" s="315"/>
      <c r="UIS15" s="195"/>
      <c r="UIT15" s="195"/>
      <c r="UIU15" s="195"/>
      <c r="UIV15" s="195"/>
      <c r="UIW15" s="195"/>
      <c r="UIX15" s="195"/>
      <c r="UIY15" s="195"/>
      <c r="UIZ15" s="195"/>
      <c r="UJA15" s="195"/>
      <c r="UJB15" s="195"/>
      <c r="UJC15" s="195"/>
      <c r="UJD15" s="195"/>
      <c r="UJE15" s="195"/>
      <c r="UJF15" s="315"/>
      <c r="UJG15" s="195"/>
      <c r="UJH15" s="195"/>
      <c r="UJI15" s="195"/>
      <c r="UJJ15" s="195"/>
      <c r="UJK15" s="195"/>
      <c r="UJL15" s="195"/>
      <c r="UJM15" s="195"/>
      <c r="UJN15" s="195"/>
      <c r="UJO15" s="195"/>
      <c r="UJP15" s="195"/>
      <c r="UJQ15" s="195"/>
      <c r="UJR15" s="195"/>
      <c r="UJS15" s="195"/>
      <c r="UJT15" s="315"/>
      <c r="UJU15" s="195"/>
      <c r="UJV15" s="195"/>
      <c r="UJW15" s="195"/>
      <c r="UJX15" s="195"/>
      <c r="UJY15" s="195"/>
      <c r="UJZ15" s="195"/>
      <c r="UKA15" s="195"/>
      <c r="UKB15" s="195"/>
      <c r="UKC15" s="195"/>
      <c r="UKD15" s="195"/>
      <c r="UKE15" s="195"/>
      <c r="UKF15" s="195"/>
      <c r="UKG15" s="195"/>
      <c r="UKH15" s="315"/>
      <c r="UKI15" s="195"/>
      <c r="UKJ15" s="195"/>
      <c r="UKK15" s="195"/>
      <c r="UKL15" s="195"/>
      <c r="UKM15" s="195"/>
      <c r="UKN15" s="195"/>
      <c r="UKO15" s="195"/>
      <c r="UKP15" s="195"/>
      <c r="UKQ15" s="195"/>
      <c r="UKR15" s="195"/>
      <c r="UKS15" s="195"/>
      <c r="UKT15" s="195"/>
      <c r="UKU15" s="195"/>
      <c r="UKV15" s="315"/>
      <c r="UKW15" s="195"/>
      <c r="UKX15" s="195"/>
      <c r="UKY15" s="195"/>
      <c r="UKZ15" s="195"/>
      <c r="ULA15" s="195"/>
      <c r="ULB15" s="195"/>
      <c r="ULC15" s="195"/>
      <c r="ULD15" s="195"/>
      <c r="ULE15" s="195"/>
      <c r="ULF15" s="195"/>
      <c r="ULG15" s="195"/>
      <c r="ULH15" s="195"/>
      <c r="ULI15" s="195"/>
      <c r="ULJ15" s="315"/>
      <c r="ULK15" s="195"/>
      <c r="ULL15" s="195"/>
      <c r="ULM15" s="195"/>
      <c r="ULN15" s="195"/>
      <c r="ULO15" s="195"/>
      <c r="ULP15" s="195"/>
      <c r="ULQ15" s="195"/>
      <c r="ULR15" s="195"/>
      <c r="ULS15" s="195"/>
      <c r="ULT15" s="195"/>
      <c r="ULU15" s="195"/>
      <c r="ULV15" s="195"/>
      <c r="ULW15" s="195"/>
      <c r="ULX15" s="315"/>
      <c r="ULY15" s="195"/>
      <c r="ULZ15" s="195"/>
      <c r="UMA15" s="195"/>
      <c r="UMB15" s="195"/>
      <c r="UMC15" s="195"/>
      <c r="UMD15" s="195"/>
      <c r="UME15" s="195"/>
      <c r="UMF15" s="195"/>
      <c r="UMG15" s="195"/>
      <c r="UMH15" s="195"/>
      <c r="UMI15" s="195"/>
      <c r="UMJ15" s="195"/>
      <c r="UMK15" s="195"/>
      <c r="UML15" s="315"/>
      <c r="UMM15" s="195"/>
      <c r="UMN15" s="195"/>
      <c r="UMO15" s="195"/>
      <c r="UMP15" s="195"/>
      <c r="UMQ15" s="195"/>
      <c r="UMR15" s="195"/>
      <c r="UMS15" s="195"/>
      <c r="UMT15" s="195"/>
      <c r="UMU15" s="195"/>
      <c r="UMV15" s="195"/>
      <c r="UMW15" s="195"/>
      <c r="UMX15" s="195"/>
      <c r="UMY15" s="195"/>
      <c r="UMZ15" s="315"/>
      <c r="UNA15" s="195"/>
      <c r="UNB15" s="195"/>
      <c r="UNC15" s="195"/>
      <c r="UND15" s="195"/>
      <c r="UNE15" s="195"/>
      <c r="UNF15" s="195"/>
      <c r="UNG15" s="195"/>
      <c r="UNH15" s="195"/>
      <c r="UNI15" s="195"/>
      <c r="UNJ15" s="195"/>
      <c r="UNK15" s="195"/>
      <c r="UNL15" s="195"/>
      <c r="UNM15" s="195"/>
      <c r="UNN15" s="315"/>
      <c r="UNO15" s="195"/>
      <c r="UNP15" s="195"/>
      <c r="UNQ15" s="195"/>
      <c r="UNR15" s="195"/>
      <c r="UNS15" s="195"/>
      <c r="UNT15" s="195"/>
      <c r="UNU15" s="195"/>
      <c r="UNV15" s="195"/>
      <c r="UNW15" s="195"/>
      <c r="UNX15" s="195"/>
      <c r="UNY15" s="195"/>
      <c r="UNZ15" s="195"/>
      <c r="UOA15" s="195"/>
      <c r="UOB15" s="315"/>
      <c r="UOC15" s="195"/>
      <c r="UOD15" s="195"/>
      <c r="UOE15" s="195"/>
      <c r="UOF15" s="195"/>
      <c r="UOG15" s="195"/>
      <c r="UOH15" s="195"/>
      <c r="UOI15" s="195"/>
      <c r="UOJ15" s="195"/>
      <c r="UOK15" s="195"/>
      <c r="UOL15" s="195"/>
      <c r="UOM15" s="195"/>
      <c r="UON15" s="195"/>
      <c r="UOO15" s="195"/>
      <c r="UOP15" s="315"/>
      <c r="UOQ15" s="195"/>
      <c r="UOR15" s="195"/>
      <c r="UOS15" s="195"/>
      <c r="UOT15" s="195"/>
      <c r="UOU15" s="195"/>
      <c r="UOV15" s="195"/>
      <c r="UOW15" s="195"/>
      <c r="UOX15" s="195"/>
      <c r="UOY15" s="195"/>
      <c r="UOZ15" s="195"/>
      <c r="UPA15" s="195"/>
      <c r="UPB15" s="195"/>
      <c r="UPC15" s="195"/>
      <c r="UPD15" s="315"/>
      <c r="UPE15" s="195"/>
      <c r="UPF15" s="195"/>
      <c r="UPG15" s="195"/>
      <c r="UPH15" s="195"/>
      <c r="UPI15" s="195"/>
      <c r="UPJ15" s="195"/>
      <c r="UPK15" s="195"/>
      <c r="UPL15" s="195"/>
      <c r="UPM15" s="195"/>
      <c r="UPN15" s="195"/>
      <c r="UPO15" s="195"/>
      <c r="UPP15" s="195"/>
      <c r="UPQ15" s="195"/>
      <c r="UPR15" s="315"/>
      <c r="UPS15" s="195"/>
      <c r="UPT15" s="195"/>
      <c r="UPU15" s="195"/>
      <c r="UPV15" s="195"/>
      <c r="UPW15" s="195"/>
      <c r="UPX15" s="195"/>
      <c r="UPY15" s="195"/>
      <c r="UPZ15" s="195"/>
      <c r="UQA15" s="195"/>
      <c r="UQB15" s="195"/>
      <c r="UQC15" s="195"/>
      <c r="UQD15" s="195"/>
      <c r="UQE15" s="195"/>
      <c r="UQF15" s="315"/>
      <c r="UQG15" s="195"/>
      <c r="UQH15" s="195"/>
      <c r="UQI15" s="195"/>
      <c r="UQJ15" s="195"/>
      <c r="UQK15" s="195"/>
      <c r="UQL15" s="195"/>
      <c r="UQM15" s="195"/>
      <c r="UQN15" s="195"/>
      <c r="UQO15" s="195"/>
      <c r="UQP15" s="195"/>
      <c r="UQQ15" s="195"/>
      <c r="UQR15" s="195"/>
      <c r="UQS15" s="195"/>
      <c r="UQT15" s="315"/>
      <c r="UQU15" s="195"/>
      <c r="UQV15" s="195"/>
      <c r="UQW15" s="195"/>
      <c r="UQX15" s="195"/>
      <c r="UQY15" s="195"/>
      <c r="UQZ15" s="195"/>
      <c r="URA15" s="195"/>
      <c r="URB15" s="195"/>
      <c r="URC15" s="195"/>
      <c r="URD15" s="195"/>
      <c r="URE15" s="195"/>
      <c r="URF15" s="195"/>
      <c r="URG15" s="195"/>
      <c r="URH15" s="315"/>
      <c r="URI15" s="195"/>
      <c r="URJ15" s="195"/>
      <c r="URK15" s="195"/>
      <c r="URL15" s="195"/>
      <c r="URM15" s="195"/>
      <c r="URN15" s="195"/>
      <c r="URO15" s="195"/>
      <c r="URP15" s="195"/>
      <c r="URQ15" s="195"/>
      <c r="URR15" s="195"/>
      <c r="URS15" s="195"/>
      <c r="URT15" s="195"/>
      <c r="URU15" s="195"/>
      <c r="URV15" s="315"/>
      <c r="URW15" s="195"/>
      <c r="URX15" s="195"/>
      <c r="URY15" s="195"/>
      <c r="URZ15" s="195"/>
      <c r="USA15" s="195"/>
      <c r="USB15" s="195"/>
      <c r="USC15" s="195"/>
      <c r="USD15" s="195"/>
      <c r="USE15" s="195"/>
      <c r="USF15" s="195"/>
      <c r="USG15" s="195"/>
      <c r="USH15" s="195"/>
      <c r="USI15" s="195"/>
      <c r="USJ15" s="315"/>
      <c r="USK15" s="195"/>
      <c r="USL15" s="195"/>
      <c r="USM15" s="195"/>
      <c r="USN15" s="195"/>
      <c r="USO15" s="195"/>
      <c r="USP15" s="195"/>
      <c r="USQ15" s="195"/>
      <c r="USR15" s="195"/>
      <c r="USS15" s="195"/>
      <c r="UST15" s="195"/>
      <c r="USU15" s="195"/>
      <c r="USV15" s="195"/>
      <c r="USW15" s="195"/>
      <c r="USX15" s="315"/>
      <c r="USY15" s="195"/>
      <c r="USZ15" s="195"/>
      <c r="UTA15" s="195"/>
      <c r="UTB15" s="195"/>
      <c r="UTC15" s="195"/>
      <c r="UTD15" s="195"/>
      <c r="UTE15" s="195"/>
      <c r="UTF15" s="195"/>
      <c r="UTG15" s="195"/>
      <c r="UTH15" s="195"/>
      <c r="UTI15" s="195"/>
      <c r="UTJ15" s="195"/>
      <c r="UTK15" s="195"/>
      <c r="UTL15" s="315"/>
      <c r="UTM15" s="195"/>
      <c r="UTN15" s="195"/>
      <c r="UTO15" s="195"/>
      <c r="UTP15" s="195"/>
      <c r="UTQ15" s="195"/>
      <c r="UTR15" s="195"/>
      <c r="UTS15" s="195"/>
      <c r="UTT15" s="195"/>
      <c r="UTU15" s="195"/>
      <c r="UTV15" s="195"/>
      <c r="UTW15" s="195"/>
      <c r="UTX15" s="195"/>
      <c r="UTY15" s="195"/>
      <c r="UTZ15" s="315"/>
      <c r="UUA15" s="195"/>
      <c r="UUB15" s="195"/>
      <c r="UUC15" s="195"/>
      <c r="UUD15" s="195"/>
      <c r="UUE15" s="195"/>
      <c r="UUF15" s="195"/>
      <c r="UUG15" s="195"/>
      <c r="UUH15" s="195"/>
      <c r="UUI15" s="195"/>
      <c r="UUJ15" s="195"/>
      <c r="UUK15" s="195"/>
      <c r="UUL15" s="195"/>
      <c r="UUM15" s="195"/>
      <c r="UUN15" s="315"/>
      <c r="UUO15" s="195"/>
      <c r="UUP15" s="195"/>
      <c r="UUQ15" s="195"/>
      <c r="UUR15" s="195"/>
      <c r="UUS15" s="195"/>
      <c r="UUT15" s="195"/>
      <c r="UUU15" s="195"/>
      <c r="UUV15" s="195"/>
      <c r="UUW15" s="195"/>
      <c r="UUX15" s="195"/>
      <c r="UUY15" s="195"/>
      <c r="UUZ15" s="195"/>
      <c r="UVA15" s="195"/>
      <c r="UVB15" s="315"/>
      <c r="UVC15" s="195"/>
      <c r="UVD15" s="195"/>
      <c r="UVE15" s="195"/>
      <c r="UVF15" s="195"/>
      <c r="UVG15" s="195"/>
      <c r="UVH15" s="195"/>
      <c r="UVI15" s="195"/>
      <c r="UVJ15" s="195"/>
      <c r="UVK15" s="195"/>
      <c r="UVL15" s="195"/>
      <c r="UVM15" s="195"/>
      <c r="UVN15" s="195"/>
      <c r="UVO15" s="195"/>
      <c r="UVP15" s="315"/>
      <c r="UVQ15" s="195"/>
      <c r="UVR15" s="195"/>
      <c r="UVS15" s="195"/>
      <c r="UVT15" s="195"/>
      <c r="UVU15" s="195"/>
      <c r="UVV15" s="195"/>
      <c r="UVW15" s="195"/>
      <c r="UVX15" s="195"/>
      <c r="UVY15" s="195"/>
      <c r="UVZ15" s="195"/>
      <c r="UWA15" s="195"/>
      <c r="UWB15" s="195"/>
      <c r="UWC15" s="195"/>
      <c r="UWD15" s="315"/>
      <c r="UWE15" s="195"/>
      <c r="UWF15" s="195"/>
      <c r="UWG15" s="195"/>
      <c r="UWH15" s="195"/>
      <c r="UWI15" s="195"/>
      <c r="UWJ15" s="195"/>
      <c r="UWK15" s="195"/>
      <c r="UWL15" s="195"/>
      <c r="UWM15" s="195"/>
      <c r="UWN15" s="195"/>
      <c r="UWO15" s="195"/>
      <c r="UWP15" s="195"/>
      <c r="UWQ15" s="195"/>
      <c r="UWR15" s="315"/>
      <c r="UWS15" s="195"/>
      <c r="UWT15" s="195"/>
      <c r="UWU15" s="195"/>
      <c r="UWV15" s="195"/>
      <c r="UWW15" s="195"/>
      <c r="UWX15" s="195"/>
      <c r="UWY15" s="195"/>
      <c r="UWZ15" s="195"/>
      <c r="UXA15" s="195"/>
      <c r="UXB15" s="195"/>
      <c r="UXC15" s="195"/>
      <c r="UXD15" s="195"/>
      <c r="UXE15" s="195"/>
      <c r="UXF15" s="315"/>
      <c r="UXG15" s="195"/>
      <c r="UXH15" s="195"/>
      <c r="UXI15" s="195"/>
      <c r="UXJ15" s="195"/>
      <c r="UXK15" s="195"/>
      <c r="UXL15" s="195"/>
      <c r="UXM15" s="195"/>
      <c r="UXN15" s="195"/>
      <c r="UXO15" s="195"/>
      <c r="UXP15" s="195"/>
      <c r="UXQ15" s="195"/>
      <c r="UXR15" s="195"/>
      <c r="UXS15" s="195"/>
      <c r="UXT15" s="315"/>
      <c r="UXU15" s="195"/>
      <c r="UXV15" s="195"/>
      <c r="UXW15" s="195"/>
      <c r="UXX15" s="195"/>
      <c r="UXY15" s="195"/>
      <c r="UXZ15" s="195"/>
      <c r="UYA15" s="195"/>
      <c r="UYB15" s="195"/>
      <c r="UYC15" s="195"/>
      <c r="UYD15" s="195"/>
      <c r="UYE15" s="195"/>
      <c r="UYF15" s="195"/>
      <c r="UYG15" s="195"/>
      <c r="UYH15" s="315"/>
      <c r="UYI15" s="195"/>
      <c r="UYJ15" s="195"/>
      <c r="UYK15" s="195"/>
      <c r="UYL15" s="195"/>
      <c r="UYM15" s="195"/>
      <c r="UYN15" s="195"/>
      <c r="UYO15" s="195"/>
      <c r="UYP15" s="195"/>
      <c r="UYQ15" s="195"/>
      <c r="UYR15" s="195"/>
      <c r="UYS15" s="195"/>
      <c r="UYT15" s="195"/>
      <c r="UYU15" s="195"/>
      <c r="UYV15" s="315"/>
      <c r="UYW15" s="195"/>
      <c r="UYX15" s="195"/>
      <c r="UYY15" s="195"/>
      <c r="UYZ15" s="195"/>
      <c r="UZA15" s="195"/>
      <c r="UZB15" s="195"/>
      <c r="UZC15" s="195"/>
      <c r="UZD15" s="195"/>
      <c r="UZE15" s="195"/>
      <c r="UZF15" s="195"/>
      <c r="UZG15" s="195"/>
      <c r="UZH15" s="195"/>
      <c r="UZI15" s="195"/>
      <c r="UZJ15" s="315"/>
      <c r="UZK15" s="195"/>
      <c r="UZL15" s="195"/>
      <c r="UZM15" s="195"/>
      <c r="UZN15" s="195"/>
      <c r="UZO15" s="195"/>
      <c r="UZP15" s="195"/>
      <c r="UZQ15" s="195"/>
      <c r="UZR15" s="195"/>
      <c r="UZS15" s="195"/>
      <c r="UZT15" s="195"/>
      <c r="UZU15" s="195"/>
      <c r="UZV15" s="195"/>
      <c r="UZW15" s="195"/>
      <c r="UZX15" s="315"/>
      <c r="UZY15" s="195"/>
      <c r="UZZ15" s="195"/>
      <c r="VAA15" s="195"/>
      <c r="VAB15" s="195"/>
      <c r="VAC15" s="195"/>
      <c r="VAD15" s="195"/>
      <c r="VAE15" s="195"/>
      <c r="VAF15" s="195"/>
      <c r="VAG15" s="195"/>
      <c r="VAH15" s="195"/>
      <c r="VAI15" s="195"/>
      <c r="VAJ15" s="195"/>
      <c r="VAK15" s="195"/>
      <c r="VAL15" s="315"/>
      <c r="VAM15" s="195"/>
      <c r="VAN15" s="195"/>
      <c r="VAO15" s="195"/>
      <c r="VAP15" s="195"/>
      <c r="VAQ15" s="195"/>
      <c r="VAR15" s="195"/>
      <c r="VAS15" s="195"/>
      <c r="VAT15" s="195"/>
      <c r="VAU15" s="195"/>
      <c r="VAV15" s="195"/>
      <c r="VAW15" s="195"/>
      <c r="VAX15" s="195"/>
      <c r="VAY15" s="195"/>
      <c r="VAZ15" s="315"/>
      <c r="VBA15" s="195"/>
      <c r="VBB15" s="195"/>
      <c r="VBC15" s="195"/>
      <c r="VBD15" s="195"/>
      <c r="VBE15" s="195"/>
      <c r="VBF15" s="195"/>
      <c r="VBG15" s="195"/>
      <c r="VBH15" s="195"/>
      <c r="VBI15" s="195"/>
      <c r="VBJ15" s="195"/>
      <c r="VBK15" s="195"/>
      <c r="VBL15" s="195"/>
      <c r="VBM15" s="195"/>
      <c r="VBN15" s="315"/>
      <c r="VBO15" s="195"/>
      <c r="VBP15" s="195"/>
      <c r="VBQ15" s="195"/>
      <c r="VBR15" s="195"/>
      <c r="VBS15" s="195"/>
      <c r="VBT15" s="195"/>
      <c r="VBU15" s="195"/>
      <c r="VBV15" s="195"/>
      <c r="VBW15" s="195"/>
      <c r="VBX15" s="195"/>
      <c r="VBY15" s="195"/>
      <c r="VBZ15" s="195"/>
      <c r="VCA15" s="195"/>
      <c r="VCB15" s="315"/>
      <c r="VCC15" s="195"/>
      <c r="VCD15" s="195"/>
      <c r="VCE15" s="195"/>
      <c r="VCF15" s="195"/>
      <c r="VCG15" s="195"/>
      <c r="VCH15" s="195"/>
      <c r="VCI15" s="195"/>
      <c r="VCJ15" s="195"/>
      <c r="VCK15" s="195"/>
      <c r="VCL15" s="195"/>
      <c r="VCM15" s="195"/>
      <c r="VCN15" s="195"/>
      <c r="VCO15" s="195"/>
      <c r="VCP15" s="315"/>
      <c r="VCQ15" s="195"/>
      <c r="VCR15" s="195"/>
      <c r="VCS15" s="195"/>
      <c r="VCT15" s="195"/>
      <c r="VCU15" s="195"/>
      <c r="VCV15" s="195"/>
      <c r="VCW15" s="195"/>
      <c r="VCX15" s="195"/>
      <c r="VCY15" s="195"/>
      <c r="VCZ15" s="195"/>
      <c r="VDA15" s="195"/>
      <c r="VDB15" s="195"/>
      <c r="VDC15" s="195"/>
      <c r="VDD15" s="315"/>
      <c r="VDE15" s="195"/>
      <c r="VDF15" s="195"/>
      <c r="VDG15" s="195"/>
      <c r="VDH15" s="195"/>
      <c r="VDI15" s="195"/>
      <c r="VDJ15" s="195"/>
      <c r="VDK15" s="195"/>
      <c r="VDL15" s="195"/>
      <c r="VDM15" s="195"/>
      <c r="VDN15" s="195"/>
      <c r="VDO15" s="195"/>
      <c r="VDP15" s="195"/>
      <c r="VDQ15" s="195"/>
      <c r="VDR15" s="315"/>
      <c r="VDS15" s="195"/>
      <c r="VDT15" s="195"/>
      <c r="VDU15" s="195"/>
      <c r="VDV15" s="195"/>
      <c r="VDW15" s="195"/>
      <c r="VDX15" s="195"/>
      <c r="VDY15" s="195"/>
      <c r="VDZ15" s="195"/>
      <c r="VEA15" s="195"/>
      <c r="VEB15" s="195"/>
      <c r="VEC15" s="195"/>
      <c r="VED15" s="195"/>
      <c r="VEE15" s="195"/>
      <c r="VEF15" s="315"/>
      <c r="VEG15" s="195"/>
      <c r="VEH15" s="195"/>
      <c r="VEI15" s="195"/>
      <c r="VEJ15" s="195"/>
      <c r="VEK15" s="195"/>
      <c r="VEL15" s="195"/>
      <c r="VEM15" s="195"/>
      <c r="VEN15" s="195"/>
      <c r="VEO15" s="195"/>
      <c r="VEP15" s="195"/>
      <c r="VEQ15" s="195"/>
      <c r="VER15" s="195"/>
      <c r="VES15" s="195"/>
      <c r="VET15" s="315"/>
      <c r="VEU15" s="195"/>
      <c r="VEV15" s="195"/>
      <c r="VEW15" s="195"/>
      <c r="VEX15" s="195"/>
      <c r="VEY15" s="195"/>
      <c r="VEZ15" s="195"/>
      <c r="VFA15" s="195"/>
      <c r="VFB15" s="195"/>
      <c r="VFC15" s="195"/>
      <c r="VFD15" s="195"/>
      <c r="VFE15" s="195"/>
      <c r="VFF15" s="195"/>
      <c r="VFG15" s="195"/>
      <c r="VFH15" s="315"/>
      <c r="VFI15" s="195"/>
      <c r="VFJ15" s="195"/>
      <c r="VFK15" s="195"/>
      <c r="VFL15" s="195"/>
      <c r="VFM15" s="195"/>
      <c r="VFN15" s="195"/>
      <c r="VFO15" s="195"/>
      <c r="VFP15" s="195"/>
      <c r="VFQ15" s="195"/>
      <c r="VFR15" s="195"/>
      <c r="VFS15" s="195"/>
      <c r="VFT15" s="195"/>
      <c r="VFU15" s="195"/>
      <c r="VFV15" s="315"/>
      <c r="VFW15" s="195"/>
      <c r="VFX15" s="195"/>
      <c r="VFY15" s="195"/>
      <c r="VFZ15" s="195"/>
      <c r="VGA15" s="195"/>
      <c r="VGB15" s="195"/>
      <c r="VGC15" s="195"/>
      <c r="VGD15" s="195"/>
      <c r="VGE15" s="195"/>
      <c r="VGF15" s="195"/>
      <c r="VGG15" s="195"/>
      <c r="VGH15" s="195"/>
      <c r="VGI15" s="195"/>
      <c r="VGJ15" s="315"/>
      <c r="VGK15" s="195"/>
      <c r="VGL15" s="195"/>
      <c r="VGM15" s="195"/>
      <c r="VGN15" s="195"/>
      <c r="VGO15" s="195"/>
      <c r="VGP15" s="195"/>
      <c r="VGQ15" s="195"/>
      <c r="VGR15" s="195"/>
      <c r="VGS15" s="195"/>
      <c r="VGT15" s="195"/>
      <c r="VGU15" s="195"/>
      <c r="VGV15" s="195"/>
      <c r="VGW15" s="195"/>
      <c r="VGX15" s="315"/>
      <c r="VGY15" s="195"/>
      <c r="VGZ15" s="195"/>
      <c r="VHA15" s="195"/>
      <c r="VHB15" s="195"/>
      <c r="VHC15" s="195"/>
      <c r="VHD15" s="195"/>
      <c r="VHE15" s="195"/>
      <c r="VHF15" s="195"/>
      <c r="VHG15" s="195"/>
      <c r="VHH15" s="195"/>
      <c r="VHI15" s="195"/>
      <c r="VHJ15" s="195"/>
      <c r="VHK15" s="195"/>
      <c r="VHL15" s="315"/>
      <c r="VHM15" s="195"/>
      <c r="VHN15" s="195"/>
      <c r="VHO15" s="195"/>
      <c r="VHP15" s="195"/>
      <c r="VHQ15" s="195"/>
      <c r="VHR15" s="195"/>
      <c r="VHS15" s="195"/>
      <c r="VHT15" s="195"/>
      <c r="VHU15" s="195"/>
      <c r="VHV15" s="195"/>
      <c r="VHW15" s="195"/>
      <c r="VHX15" s="195"/>
      <c r="VHY15" s="195"/>
      <c r="VHZ15" s="315"/>
      <c r="VIA15" s="195"/>
      <c r="VIB15" s="195"/>
      <c r="VIC15" s="195"/>
      <c r="VID15" s="195"/>
      <c r="VIE15" s="195"/>
      <c r="VIF15" s="195"/>
      <c r="VIG15" s="195"/>
      <c r="VIH15" s="195"/>
      <c r="VII15" s="195"/>
      <c r="VIJ15" s="195"/>
      <c r="VIK15" s="195"/>
      <c r="VIL15" s="195"/>
      <c r="VIM15" s="195"/>
      <c r="VIN15" s="315"/>
      <c r="VIO15" s="195"/>
      <c r="VIP15" s="195"/>
      <c r="VIQ15" s="195"/>
      <c r="VIR15" s="195"/>
      <c r="VIS15" s="195"/>
      <c r="VIT15" s="195"/>
      <c r="VIU15" s="195"/>
      <c r="VIV15" s="195"/>
      <c r="VIW15" s="195"/>
      <c r="VIX15" s="195"/>
      <c r="VIY15" s="195"/>
      <c r="VIZ15" s="195"/>
      <c r="VJA15" s="195"/>
      <c r="VJB15" s="315"/>
      <c r="VJC15" s="195"/>
      <c r="VJD15" s="195"/>
      <c r="VJE15" s="195"/>
      <c r="VJF15" s="195"/>
      <c r="VJG15" s="195"/>
      <c r="VJH15" s="195"/>
      <c r="VJI15" s="195"/>
      <c r="VJJ15" s="195"/>
      <c r="VJK15" s="195"/>
      <c r="VJL15" s="195"/>
      <c r="VJM15" s="195"/>
      <c r="VJN15" s="195"/>
      <c r="VJO15" s="195"/>
      <c r="VJP15" s="315"/>
      <c r="VJQ15" s="195"/>
      <c r="VJR15" s="195"/>
      <c r="VJS15" s="195"/>
      <c r="VJT15" s="195"/>
      <c r="VJU15" s="195"/>
      <c r="VJV15" s="195"/>
      <c r="VJW15" s="195"/>
      <c r="VJX15" s="195"/>
      <c r="VJY15" s="195"/>
      <c r="VJZ15" s="195"/>
      <c r="VKA15" s="195"/>
      <c r="VKB15" s="195"/>
      <c r="VKC15" s="195"/>
      <c r="VKD15" s="315"/>
      <c r="VKE15" s="195"/>
      <c r="VKF15" s="195"/>
      <c r="VKG15" s="195"/>
      <c r="VKH15" s="195"/>
      <c r="VKI15" s="195"/>
      <c r="VKJ15" s="195"/>
      <c r="VKK15" s="195"/>
      <c r="VKL15" s="195"/>
      <c r="VKM15" s="195"/>
      <c r="VKN15" s="195"/>
      <c r="VKO15" s="195"/>
      <c r="VKP15" s="195"/>
      <c r="VKQ15" s="195"/>
      <c r="VKR15" s="315"/>
      <c r="VKS15" s="195"/>
      <c r="VKT15" s="195"/>
      <c r="VKU15" s="195"/>
      <c r="VKV15" s="195"/>
      <c r="VKW15" s="195"/>
      <c r="VKX15" s="195"/>
      <c r="VKY15" s="195"/>
      <c r="VKZ15" s="195"/>
      <c r="VLA15" s="195"/>
      <c r="VLB15" s="195"/>
      <c r="VLC15" s="195"/>
      <c r="VLD15" s="195"/>
      <c r="VLE15" s="195"/>
      <c r="VLF15" s="315"/>
      <c r="VLG15" s="195"/>
      <c r="VLH15" s="195"/>
      <c r="VLI15" s="195"/>
      <c r="VLJ15" s="195"/>
      <c r="VLK15" s="195"/>
      <c r="VLL15" s="195"/>
      <c r="VLM15" s="195"/>
      <c r="VLN15" s="195"/>
      <c r="VLO15" s="195"/>
      <c r="VLP15" s="195"/>
      <c r="VLQ15" s="195"/>
      <c r="VLR15" s="195"/>
      <c r="VLS15" s="195"/>
      <c r="VLT15" s="315"/>
      <c r="VLU15" s="195"/>
      <c r="VLV15" s="195"/>
      <c r="VLW15" s="195"/>
      <c r="VLX15" s="195"/>
      <c r="VLY15" s="195"/>
      <c r="VLZ15" s="195"/>
      <c r="VMA15" s="195"/>
      <c r="VMB15" s="195"/>
      <c r="VMC15" s="195"/>
      <c r="VMD15" s="195"/>
      <c r="VME15" s="195"/>
      <c r="VMF15" s="195"/>
      <c r="VMG15" s="195"/>
      <c r="VMH15" s="315"/>
      <c r="VMI15" s="195"/>
      <c r="VMJ15" s="195"/>
      <c r="VMK15" s="195"/>
      <c r="VML15" s="195"/>
      <c r="VMM15" s="195"/>
      <c r="VMN15" s="195"/>
      <c r="VMO15" s="195"/>
      <c r="VMP15" s="195"/>
      <c r="VMQ15" s="195"/>
      <c r="VMR15" s="195"/>
      <c r="VMS15" s="195"/>
      <c r="VMT15" s="195"/>
      <c r="VMU15" s="195"/>
      <c r="VMV15" s="315"/>
      <c r="VMW15" s="195"/>
      <c r="VMX15" s="195"/>
      <c r="VMY15" s="195"/>
      <c r="VMZ15" s="195"/>
      <c r="VNA15" s="195"/>
      <c r="VNB15" s="195"/>
      <c r="VNC15" s="195"/>
      <c r="VND15" s="195"/>
      <c r="VNE15" s="195"/>
      <c r="VNF15" s="195"/>
      <c r="VNG15" s="195"/>
      <c r="VNH15" s="195"/>
      <c r="VNI15" s="195"/>
      <c r="VNJ15" s="315"/>
      <c r="VNK15" s="195"/>
      <c r="VNL15" s="195"/>
      <c r="VNM15" s="195"/>
      <c r="VNN15" s="195"/>
      <c r="VNO15" s="195"/>
      <c r="VNP15" s="195"/>
      <c r="VNQ15" s="195"/>
      <c r="VNR15" s="195"/>
      <c r="VNS15" s="195"/>
      <c r="VNT15" s="195"/>
      <c r="VNU15" s="195"/>
      <c r="VNV15" s="195"/>
      <c r="VNW15" s="195"/>
      <c r="VNX15" s="315"/>
      <c r="VNY15" s="195"/>
      <c r="VNZ15" s="195"/>
      <c r="VOA15" s="195"/>
      <c r="VOB15" s="195"/>
      <c r="VOC15" s="195"/>
      <c r="VOD15" s="195"/>
      <c r="VOE15" s="195"/>
      <c r="VOF15" s="195"/>
      <c r="VOG15" s="195"/>
      <c r="VOH15" s="195"/>
      <c r="VOI15" s="195"/>
      <c r="VOJ15" s="195"/>
      <c r="VOK15" s="195"/>
      <c r="VOL15" s="315"/>
      <c r="VOM15" s="195"/>
      <c r="VON15" s="195"/>
      <c r="VOO15" s="195"/>
      <c r="VOP15" s="195"/>
      <c r="VOQ15" s="195"/>
      <c r="VOR15" s="195"/>
      <c r="VOS15" s="195"/>
      <c r="VOT15" s="195"/>
      <c r="VOU15" s="195"/>
      <c r="VOV15" s="195"/>
      <c r="VOW15" s="195"/>
      <c r="VOX15" s="195"/>
      <c r="VOY15" s="195"/>
      <c r="VOZ15" s="315"/>
      <c r="VPA15" s="195"/>
      <c r="VPB15" s="195"/>
      <c r="VPC15" s="195"/>
      <c r="VPD15" s="195"/>
      <c r="VPE15" s="195"/>
      <c r="VPF15" s="195"/>
      <c r="VPG15" s="195"/>
      <c r="VPH15" s="195"/>
      <c r="VPI15" s="195"/>
      <c r="VPJ15" s="195"/>
      <c r="VPK15" s="195"/>
      <c r="VPL15" s="195"/>
      <c r="VPM15" s="195"/>
      <c r="VPN15" s="315"/>
      <c r="VPO15" s="195"/>
      <c r="VPP15" s="195"/>
      <c r="VPQ15" s="195"/>
      <c r="VPR15" s="195"/>
      <c r="VPS15" s="195"/>
      <c r="VPT15" s="195"/>
      <c r="VPU15" s="195"/>
      <c r="VPV15" s="195"/>
      <c r="VPW15" s="195"/>
      <c r="VPX15" s="195"/>
      <c r="VPY15" s="195"/>
      <c r="VPZ15" s="195"/>
      <c r="VQA15" s="195"/>
      <c r="VQB15" s="315"/>
      <c r="VQC15" s="195"/>
      <c r="VQD15" s="195"/>
      <c r="VQE15" s="195"/>
      <c r="VQF15" s="195"/>
      <c r="VQG15" s="195"/>
      <c r="VQH15" s="195"/>
      <c r="VQI15" s="195"/>
      <c r="VQJ15" s="195"/>
      <c r="VQK15" s="195"/>
      <c r="VQL15" s="195"/>
      <c r="VQM15" s="195"/>
      <c r="VQN15" s="195"/>
      <c r="VQO15" s="195"/>
      <c r="VQP15" s="315"/>
      <c r="VQQ15" s="195"/>
      <c r="VQR15" s="195"/>
      <c r="VQS15" s="195"/>
      <c r="VQT15" s="195"/>
      <c r="VQU15" s="195"/>
      <c r="VQV15" s="195"/>
      <c r="VQW15" s="195"/>
      <c r="VQX15" s="195"/>
      <c r="VQY15" s="195"/>
      <c r="VQZ15" s="195"/>
      <c r="VRA15" s="195"/>
      <c r="VRB15" s="195"/>
      <c r="VRC15" s="195"/>
      <c r="VRD15" s="315"/>
      <c r="VRE15" s="195"/>
      <c r="VRF15" s="195"/>
      <c r="VRG15" s="195"/>
      <c r="VRH15" s="195"/>
      <c r="VRI15" s="195"/>
      <c r="VRJ15" s="195"/>
      <c r="VRK15" s="195"/>
      <c r="VRL15" s="195"/>
      <c r="VRM15" s="195"/>
      <c r="VRN15" s="195"/>
      <c r="VRO15" s="195"/>
      <c r="VRP15" s="195"/>
      <c r="VRQ15" s="195"/>
      <c r="VRR15" s="315"/>
      <c r="VRS15" s="195"/>
      <c r="VRT15" s="195"/>
      <c r="VRU15" s="195"/>
      <c r="VRV15" s="195"/>
      <c r="VRW15" s="195"/>
      <c r="VRX15" s="195"/>
      <c r="VRY15" s="195"/>
      <c r="VRZ15" s="195"/>
      <c r="VSA15" s="195"/>
      <c r="VSB15" s="195"/>
      <c r="VSC15" s="195"/>
      <c r="VSD15" s="195"/>
      <c r="VSE15" s="195"/>
      <c r="VSF15" s="315"/>
      <c r="VSG15" s="195"/>
      <c r="VSH15" s="195"/>
      <c r="VSI15" s="195"/>
      <c r="VSJ15" s="195"/>
      <c r="VSK15" s="195"/>
      <c r="VSL15" s="195"/>
      <c r="VSM15" s="195"/>
      <c r="VSN15" s="195"/>
      <c r="VSO15" s="195"/>
      <c r="VSP15" s="195"/>
      <c r="VSQ15" s="195"/>
      <c r="VSR15" s="195"/>
      <c r="VSS15" s="195"/>
      <c r="VST15" s="315"/>
      <c r="VSU15" s="195"/>
      <c r="VSV15" s="195"/>
      <c r="VSW15" s="195"/>
      <c r="VSX15" s="195"/>
      <c r="VSY15" s="195"/>
      <c r="VSZ15" s="195"/>
      <c r="VTA15" s="195"/>
      <c r="VTB15" s="195"/>
      <c r="VTC15" s="195"/>
      <c r="VTD15" s="195"/>
      <c r="VTE15" s="195"/>
      <c r="VTF15" s="195"/>
      <c r="VTG15" s="195"/>
      <c r="VTH15" s="315"/>
      <c r="VTI15" s="195"/>
      <c r="VTJ15" s="195"/>
      <c r="VTK15" s="195"/>
      <c r="VTL15" s="195"/>
      <c r="VTM15" s="195"/>
      <c r="VTN15" s="195"/>
      <c r="VTO15" s="195"/>
      <c r="VTP15" s="195"/>
      <c r="VTQ15" s="195"/>
      <c r="VTR15" s="195"/>
      <c r="VTS15" s="195"/>
      <c r="VTT15" s="195"/>
      <c r="VTU15" s="195"/>
      <c r="VTV15" s="315"/>
      <c r="VTW15" s="195"/>
      <c r="VTX15" s="195"/>
      <c r="VTY15" s="195"/>
      <c r="VTZ15" s="195"/>
      <c r="VUA15" s="195"/>
      <c r="VUB15" s="195"/>
      <c r="VUC15" s="195"/>
      <c r="VUD15" s="195"/>
      <c r="VUE15" s="195"/>
      <c r="VUF15" s="195"/>
      <c r="VUG15" s="195"/>
      <c r="VUH15" s="195"/>
      <c r="VUI15" s="195"/>
      <c r="VUJ15" s="315"/>
      <c r="VUK15" s="195"/>
      <c r="VUL15" s="195"/>
      <c r="VUM15" s="195"/>
      <c r="VUN15" s="195"/>
      <c r="VUO15" s="195"/>
      <c r="VUP15" s="195"/>
      <c r="VUQ15" s="195"/>
      <c r="VUR15" s="195"/>
      <c r="VUS15" s="195"/>
      <c r="VUT15" s="195"/>
      <c r="VUU15" s="195"/>
      <c r="VUV15" s="195"/>
      <c r="VUW15" s="195"/>
      <c r="VUX15" s="315"/>
      <c r="VUY15" s="195"/>
      <c r="VUZ15" s="195"/>
      <c r="VVA15" s="195"/>
      <c r="VVB15" s="195"/>
      <c r="VVC15" s="195"/>
      <c r="VVD15" s="195"/>
      <c r="VVE15" s="195"/>
      <c r="VVF15" s="195"/>
      <c r="VVG15" s="195"/>
      <c r="VVH15" s="195"/>
      <c r="VVI15" s="195"/>
      <c r="VVJ15" s="195"/>
      <c r="VVK15" s="195"/>
      <c r="VVL15" s="315"/>
      <c r="VVM15" s="195"/>
      <c r="VVN15" s="195"/>
      <c r="VVO15" s="195"/>
      <c r="VVP15" s="195"/>
      <c r="VVQ15" s="195"/>
      <c r="VVR15" s="195"/>
      <c r="VVS15" s="195"/>
      <c r="VVT15" s="195"/>
      <c r="VVU15" s="195"/>
      <c r="VVV15" s="195"/>
      <c r="VVW15" s="195"/>
      <c r="VVX15" s="195"/>
      <c r="VVY15" s="195"/>
      <c r="VVZ15" s="315"/>
      <c r="VWA15" s="195"/>
      <c r="VWB15" s="195"/>
      <c r="VWC15" s="195"/>
      <c r="VWD15" s="195"/>
      <c r="VWE15" s="195"/>
      <c r="VWF15" s="195"/>
      <c r="VWG15" s="195"/>
      <c r="VWH15" s="195"/>
      <c r="VWI15" s="195"/>
      <c r="VWJ15" s="195"/>
      <c r="VWK15" s="195"/>
      <c r="VWL15" s="195"/>
      <c r="VWM15" s="195"/>
      <c r="VWN15" s="315"/>
      <c r="VWO15" s="195"/>
      <c r="VWP15" s="195"/>
      <c r="VWQ15" s="195"/>
      <c r="VWR15" s="195"/>
      <c r="VWS15" s="195"/>
      <c r="VWT15" s="195"/>
      <c r="VWU15" s="195"/>
      <c r="VWV15" s="195"/>
      <c r="VWW15" s="195"/>
      <c r="VWX15" s="195"/>
      <c r="VWY15" s="195"/>
      <c r="VWZ15" s="195"/>
      <c r="VXA15" s="195"/>
      <c r="VXB15" s="315"/>
      <c r="VXC15" s="195"/>
      <c r="VXD15" s="195"/>
      <c r="VXE15" s="195"/>
      <c r="VXF15" s="195"/>
      <c r="VXG15" s="195"/>
      <c r="VXH15" s="195"/>
      <c r="VXI15" s="195"/>
      <c r="VXJ15" s="195"/>
      <c r="VXK15" s="195"/>
      <c r="VXL15" s="195"/>
      <c r="VXM15" s="195"/>
      <c r="VXN15" s="195"/>
      <c r="VXO15" s="195"/>
      <c r="VXP15" s="315"/>
      <c r="VXQ15" s="195"/>
      <c r="VXR15" s="195"/>
      <c r="VXS15" s="195"/>
      <c r="VXT15" s="195"/>
      <c r="VXU15" s="195"/>
      <c r="VXV15" s="195"/>
      <c r="VXW15" s="195"/>
      <c r="VXX15" s="195"/>
      <c r="VXY15" s="195"/>
      <c r="VXZ15" s="195"/>
      <c r="VYA15" s="195"/>
      <c r="VYB15" s="195"/>
      <c r="VYC15" s="195"/>
      <c r="VYD15" s="315"/>
      <c r="VYE15" s="195"/>
      <c r="VYF15" s="195"/>
      <c r="VYG15" s="195"/>
      <c r="VYH15" s="195"/>
      <c r="VYI15" s="195"/>
      <c r="VYJ15" s="195"/>
      <c r="VYK15" s="195"/>
      <c r="VYL15" s="195"/>
      <c r="VYM15" s="195"/>
      <c r="VYN15" s="195"/>
      <c r="VYO15" s="195"/>
      <c r="VYP15" s="195"/>
      <c r="VYQ15" s="195"/>
      <c r="VYR15" s="315"/>
      <c r="VYS15" s="195"/>
      <c r="VYT15" s="195"/>
      <c r="VYU15" s="195"/>
      <c r="VYV15" s="195"/>
      <c r="VYW15" s="195"/>
      <c r="VYX15" s="195"/>
      <c r="VYY15" s="195"/>
      <c r="VYZ15" s="195"/>
      <c r="VZA15" s="195"/>
      <c r="VZB15" s="195"/>
      <c r="VZC15" s="195"/>
      <c r="VZD15" s="195"/>
      <c r="VZE15" s="195"/>
      <c r="VZF15" s="315"/>
      <c r="VZG15" s="195"/>
      <c r="VZH15" s="195"/>
      <c r="VZI15" s="195"/>
      <c r="VZJ15" s="195"/>
      <c r="VZK15" s="195"/>
      <c r="VZL15" s="195"/>
      <c r="VZM15" s="195"/>
      <c r="VZN15" s="195"/>
      <c r="VZO15" s="195"/>
      <c r="VZP15" s="195"/>
      <c r="VZQ15" s="195"/>
      <c r="VZR15" s="195"/>
      <c r="VZS15" s="195"/>
      <c r="VZT15" s="315"/>
      <c r="VZU15" s="195"/>
      <c r="VZV15" s="195"/>
      <c r="VZW15" s="195"/>
      <c r="VZX15" s="195"/>
      <c r="VZY15" s="195"/>
      <c r="VZZ15" s="195"/>
      <c r="WAA15" s="195"/>
      <c r="WAB15" s="195"/>
      <c r="WAC15" s="195"/>
      <c r="WAD15" s="195"/>
      <c r="WAE15" s="195"/>
      <c r="WAF15" s="195"/>
      <c r="WAG15" s="195"/>
      <c r="WAH15" s="315"/>
      <c r="WAI15" s="195"/>
      <c r="WAJ15" s="195"/>
      <c r="WAK15" s="195"/>
      <c r="WAL15" s="195"/>
      <c r="WAM15" s="195"/>
      <c r="WAN15" s="195"/>
      <c r="WAO15" s="195"/>
      <c r="WAP15" s="195"/>
      <c r="WAQ15" s="195"/>
      <c r="WAR15" s="195"/>
      <c r="WAS15" s="195"/>
      <c r="WAT15" s="195"/>
      <c r="WAU15" s="195"/>
      <c r="WAV15" s="315"/>
      <c r="WAW15" s="195"/>
      <c r="WAX15" s="195"/>
      <c r="WAY15" s="195"/>
      <c r="WAZ15" s="195"/>
      <c r="WBA15" s="195"/>
      <c r="WBB15" s="195"/>
      <c r="WBC15" s="195"/>
      <c r="WBD15" s="195"/>
      <c r="WBE15" s="195"/>
      <c r="WBF15" s="195"/>
      <c r="WBG15" s="195"/>
      <c r="WBH15" s="195"/>
      <c r="WBI15" s="195"/>
      <c r="WBJ15" s="315"/>
      <c r="WBK15" s="195"/>
      <c r="WBL15" s="195"/>
      <c r="WBM15" s="195"/>
      <c r="WBN15" s="195"/>
      <c r="WBO15" s="195"/>
      <c r="WBP15" s="195"/>
      <c r="WBQ15" s="195"/>
      <c r="WBR15" s="195"/>
      <c r="WBS15" s="195"/>
      <c r="WBT15" s="195"/>
      <c r="WBU15" s="195"/>
      <c r="WBV15" s="195"/>
      <c r="WBW15" s="195"/>
      <c r="WBX15" s="315"/>
      <c r="WBY15" s="195"/>
      <c r="WBZ15" s="195"/>
      <c r="WCA15" s="195"/>
      <c r="WCB15" s="195"/>
      <c r="WCC15" s="195"/>
      <c r="WCD15" s="195"/>
      <c r="WCE15" s="195"/>
      <c r="WCF15" s="195"/>
      <c r="WCG15" s="195"/>
      <c r="WCH15" s="195"/>
      <c r="WCI15" s="195"/>
      <c r="WCJ15" s="195"/>
      <c r="WCK15" s="195"/>
      <c r="WCL15" s="315"/>
      <c r="WCM15" s="195"/>
      <c r="WCN15" s="195"/>
      <c r="WCO15" s="195"/>
      <c r="WCP15" s="195"/>
      <c r="WCQ15" s="195"/>
      <c r="WCR15" s="195"/>
      <c r="WCS15" s="195"/>
      <c r="WCT15" s="195"/>
      <c r="WCU15" s="195"/>
      <c r="WCV15" s="195"/>
      <c r="WCW15" s="195"/>
      <c r="WCX15" s="195"/>
      <c r="WCY15" s="195"/>
      <c r="WCZ15" s="315"/>
      <c r="WDA15" s="195"/>
      <c r="WDB15" s="195"/>
      <c r="WDC15" s="195"/>
      <c r="WDD15" s="195"/>
      <c r="WDE15" s="195"/>
      <c r="WDF15" s="195"/>
      <c r="WDG15" s="195"/>
      <c r="WDH15" s="195"/>
      <c r="WDI15" s="195"/>
      <c r="WDJ15" s="195"/>
      <c r="WDK15" s="195"/>
      <c r="WDL15" s="195"/>
      <c r="WDM15" s="195"/>
      <c r="WDN15" s="315"/>
      <c r="WDO15" s="195"/>
      <c r="WDP15" s="195"/>
      <c r="WDQ15" s="195"/>
      <c r="WDR15" s="195"/>
      <c r="WDS15" s="195"/>
      <c r="WDT15" s="195"/>
      <c r="WDU15" s="195"/>
      <c r="WDV15" s="195"/>
      <c r="WDW15" s="195"/>
      <c r="WDX15" s="195"/>
      <c r="WDY15" s="195"/>
      <c r="WDZ15" s="195"/>
      <c r="WEA15" s="195"/>
      <c r="WEB15" s="315"/>
      <c r="WEC15" s="195"/>
      <c r="WED15" s="195"/>
      <c r="WEE15" s="195"/>
      <c r="WEF15" s="195"/>
      <c r="WEG15" s="195"/>
      <c r="WEH15" s="195"/>
      <c r="WEI15" s="195"/>
      <c r="WEJ15" s="195"/>
      <c r="WEK15" s="195"/>
      <c r="WEL15" s="195"/>
      <c r="WEM15" s="195"/>
      <c r="WEN15" s="195"/>
      <c r="WEO15" s="195"/>
      <c r="WEP15" s="315"/>
      <c r="WEQ15" s="195"/>
      <c r="WER15" s="195"/>
      <c r="WES15" s="195"/>
      <c r="WET15" s="195"/>
      <c r="WEU15" s="195"/>
      <c r="WEV15" s="195"/>
      <c r="WEW15" s="195"/>
      <c r="WEX15" s="195"/>
      <c r="WEY15" s="195"/>
      <c r="WEZ15" s="195"/>
      <c r="WFA15" s="195"/>
      <c r="WFB15" s="195"/>
      <c r="WFC15" s="195"/>
      <c r="WFD15" s="315"/>
      <c r="WFE15" s="195"/>
      <c r="WFF15" s="195"/>
      <c r="WFG15" s="195"/>
      <c r="WFH15" s="195"/>
      <c r="WFI15" s="195"/>
      <c r="WFJ15" s="195"/>
      <c r="WFK15" s="195"/>
      <c r="WFL15" s="195"/>
      <c r="WFM15" s="195"/>
      <c r="WFN15" s="195"/>
      <c r="WFO15" s="195"/>
      <c r="WFP15" s="195"/>
      <c r="WFQ15" s="195"/>
      <c r="WFR15" s="315"/>
      <c r="WFS15" s="195"/>
      <c r="WFT15" s="195"/>
      <c r="WFU15" s="195"/>
      <c r="WFV15" s="195"/>
      <c r="WFW15" s="195"/>
      <c r="WFX15" s="195"/>
      <c r="WFY15" s="195"/>
      <c r="WFZ15" s="195"/>
      <c r="WGA15" s="195"/>
      <c r="WGB15" s="195"/>
      <c r="WGC15" s="195"/>
      <c r="WGD15" s="195"/>
      <c r="WGE15" s="195"/>
      <c r="WGF15" s="315"/>
      <c r="WGG15" s="195"/>
      <c r="WGH15" s="195"/>
      <c r="WGI15" s="195"/>
      <c r="WGJ15" s="195"/>
      <c r="WGK15" s="195"/>
      <c r="WGL15" s="195"/>
      <c r="WGM15" s="195"/>
      <c r="WGN15" s="195"/>
      <c r="WGO15" s="195"/>
      <c r="WGP15" s="195"/>
      <c r="WGQ15" s="195"/>
      <c r="WGR15" s="195"/>
      <c r="WGS15" s="195"/>
      <c r="WGT15" s="315"/>
      <c r="WGU15" s="195"/>
      <c r="WGV15" s="195"/>
      <c r="WGW15" s="195"/>
      <c r="WGX15" s="195"/>
      <c r="WGY15" s="195"/>
      <c r="WGZ15" s="195"/>
      <c r="WHA15" s="195"/>
      <c r="WHB15" s="195"/>
      <c r="WHC15" s="195"/>
      <c r="WHD15" s="195"/>
      <c r="WHE15" s="195"/>
      <c r="WHF15" s="195"/>
      <c r="WHG15" s="195"/>
      <c r="WHH15" s="315"/>
      <c r="WHI15" s="195"/>
      <c r="WHJ15" s="195"/>
      <c r="WHK15" s="195"/>
      <c r="WHL15" s="195"/>
      <c r="WHM15" s="195"/>
      <c r="WHN15" s="195"/>
      <c r="WHO15" s="195"/>
      <c r="WHP15" s="195"/>
      <c r="WHQ15" s="195"/>
      <c r="WHR15" s="195"/>
      <c r="WHS15" s="195"/>
      <c r="WHT15" s="195"/>
      <c r="WHU15" s="195"/>
      <c r="WHV15" s="315"/>
      <c r="WHW15" s="195"/>
      <c r="WHX15" s="195"/>
      <c r="WHY15" s="195"/>
      <c r="WHZ15" s="195"/>
      <c r="WIA15" s="195"/>
      <c r="WIB15" s="195"/>
      <c r="WIC15" s="195"/>
      <c r="WID15" s="195"/>
      <c r="WIE15" s="195"/>
      <c r="WIF15" s="195"/>
      <c r="WIG15" s="195"/>
      <c r="WIH15" s="195"/>
      <c r="WII15" s="195"/>
      <c r="WIJ15" s="315"/>
      <c r="WIK15" s="195"/>
      <c r="WIL15" s="195"/>
      <c r="WIM15" s="195"/>
      <c r="WIN15" s="195"/>
      <c r="WIO15" s="195"/>
      <c r="WIP15" s="195"/>
      <c r="WIQ15" s="195"/>
      <c r="WIR15" s="195"/>
      <c r="WIS15" s="195"/>
      <c r="WIT15" s="195"/>
      <c r="WIU15" s="195"/>
      <c r="WIV15" s="195"/>
      <c r="WIW15" s="195"/>
      <c r="WIX15" s="315"/>
      <c r="WIY15" s="195"/>
      <c r="WIZ15" s="195"/>
      <c r="WJA15" s="195"/>
      <c r="WJB15" s="195"/>
      <c r="WJC15" s="195"/>
      <c r="WJD15" s="195"/>
      <c r="WJE15" s="195"/>
      <c r="WJF15" s="195"/>
      <c r="WJG15" s="195"/>
      <c r="WJH15" s="195"/>
      <c r="WJI15" s="195"/>
      <c r="WJJ15" s="195"/>
      <c r="WJK15" s="195"/>
      <c r="WJL15" s="315"/>
      <c r="WJM15" s="195"/>
      <c r="WJN15" s="195"/>
      <c r="WJO15" s="195"/>
      <c r="WJP15" s="195"/>
      <c r="WJQ15" s="195"/>
      <c r="WJR15" s="195"/>
      <c r="WJS15" s="195"/>
      <c r="WJT15" s="195"/>
      <c r="WJU15" s="195"/>
      <c r="WJV15" s="195"/>
      <c r="WJW15" s="195"/>
      <c r="WJX15" s="195"/>
      <c r="WJY15" s="195"/>
      <c r="WJZ15" s="315"/>
      <c r="WKA15" s="195"/>
      <c r="WKB15" s="195"/>
      <c r="WKC15" s="195"/>
      <c r="WKD15" s="195"/>
      <c r="WKE15" s="195"/>
      <c r="WKF15" s="195"/>
      <c r="WKG15" s="195"/>
      <c r="WKH15" s="195"/>
      <c r="WKI15" s="195"/>
      <c r="WKJ15" s="195"/>
      <c r="WKK15" s="195"/>
      <c r="WKL15" s="195"/>
      <c r="WKM15" s="195"/>
      <c r="WKN15" s="315"/>
      <c r="WKO15" s="195"/>
      <c r="WKP15" s="195"/>
      <c r="WKQ15" s="195"/>
      <c r="WKR15" s="195"/>
      <c r="WKS15" s="195"/>
      <c r="WKT15" s="195"/>
      <c r="WKU15" s="195"/>
      <c r="WKV15" s="195"/>
      <c r="WKW15" s="195"/>
      <c r="WKX15" s="195"/>
      <c r="WKY15" s="195"/>
      <c r="WKZ15" s="195"/>
      <c r="WLA15" s="195"/>
      <c r="WLB15" s="315"/>
      <c r="WLC15" s="195"/>
      <c r="WLD15" s="195"/>
      <c r="WLE15" s="195"/>
      <c r="WLF15" s="195"/>
      <c r="WLG15" s="195"/>
      <c r="WLH15" s="195"/>
      <c r="WLI15" s="195"/>
      <c r="WLJ15" s="195"/>
      <c r="WLK15" s="195"/>
      <c r="WLL15" s="195"/>
      <c r="WLM15" s="195"/>
      <c r="WLN15" s="195"/>
      <c r="WLO15" s="195"/>
      <c r="WLP15" s="315"/>
      <c r="WLQ15" s="195"/>
      <c r="WLR15" s="195"/>
      <c r="WLS15" s="195"/>
      <c r="WLT15" s="195"/>
      <c r="WLU15" s="195"/>
      <c r="WLV15" s="195"/>
      <c r="WLW15" s="195"/>
      <c r="WLX15" s="195"/>
      <c r="WLY15" s="195"/>
      <c r="WLZ15" s="195"/>
      <c r="WMA15" s="195"/>
      <c r="WMB15" s="195"/>
      <c r="WMC15" s="195"/>
      <c r="WMD15" s="315"/>
      <c r="WME15" s="195"/>
      <c r="WMF15" s="195"/>
      <c r="WMG15" s="195"/>
      <c r="WMH15" s="195"/>
      <c r="WMI15" s="195"/>
      <c r="WMJ15" s="195"/>
      <c r="WMK15" s="195"/>
      <c r="WML15" s="195"/>
      <c r="WMM15" s="195"/>
      <c r="WMN15" s="195"/>
      <c r="WMO15" s="195"/>
      <c r="WMP15" s="195"/>
      <c r="WMQ15" s="195"/>
      <c r="WMR15" s="315"/>
      <c r="WMS15" s="195"/>
      <c r="WMT15" s="195"/>
      <c r="WMU15" s="195"/>
      <c r="WMV15" s="195"/>
      <c r="WMW15" s="195"/>
      <c r="WMX15" s="195"/>
      <c r="WMY15" s="195"/>
      <c r="WMZ15" s="195"/>
      <c r="WNA15" s="195"/>
      <c r="WNB15" s="195"/>
      <c r="WNC15" s="195"/>
      <c r="WND15" s="195"/>
      <c r="WNE15" s="195"/>
      <c r="WNF15" s="315"/>
      <c r="WNG15" s="195"/>
      <c r="WNH15" s="195"/>
      <c r="WNI15" s="195"/>
      <c r="WNJ15" s="195"/>
      <c r="WNK15" s="195"/>
      <c r="WNL15" s="195"/>
      <c r="WNM15" s="195"/>
      <c r="WNN15" s="195"/>
      <c r="WNO15" s="195"/>
      <c r="WNP15" s="195"/>
      <c r="WNQ15" s="195"/>
      <c r="WNR15" s="195"/>
      <c r="WNS15" s="195"/>
      <c r="WNT15" s="315"/>
      <c r="WNU15" s="195"/>
      <c r="WNV15" s="195"/>
      <c r="WNW15" s="195"/>
      <c r="WNX15" s="195"/>
      <c r="WNY15" s="195"/>
      <c r="WNZ15" s="195"/>
      <c r="WOA15" s="195"/>
      <c r="WOB15" s="195"/>
      <c r="WOC15" s="195"/>
      <c r="WOD15" s="195"/>
      <c r="WOE15" s="195"/>
      <c r="WOF15" s="195"/>
      <c r="WOG15" s="195"/>
      <c r="WOH15" s="315"/>
      <c r="WOI15" s="195"/>
      <c r="WOJ15" s="195"/>
      <c r="WOK15" s="195"/>
      <c r="WOL15" s="195"/>
      <c r="WOM15" s="195"/>
      <c r="WON15" s="195"/>
      <c r="WOO15" s="195"/>
      <c r="WOP15" s="195"/>
      <c r="WOQ15" s="195"/>
      <c r="WOR15" s="195"/>
      <c r="WOS15" s="195"/>
      <c r="WOT15" s="195"/>
      <c r="WOU15" s="195"/>
      <c r="WOV15" s="315"/>
      <c r="WOW15" s="195"/>
      <c r="WOX15" s="195"/>
      <c r="WOY15" s="195"/>
      <c r="WOZ15" s="195"/>
      <c r="WPA15" s="195"/>
      <c r="WPB15" s="195"/>
      <c r="WPC15" s="195"/>
      <c r="WPD15" s="195"/>
      <c r="WPE15" s="195"/>
      <c r="WPF15" s="195"/>
      <c r="WPG15" s="195"/>
      <c r="WPH15" s="195"/>
      <c r="WPI15" s="195"/>
      <c r="WPJ15" s="315"/>
      <c r="WPK15" s="195"/>
      <c r="WPL15" s="195"/>
      <c r="WPM15" s="195"/>
      <c r="WPN15" s="195"/>
      <c r="WPO15" s="195"/>
      <c r="WPP15" s="195"/>
      <c r="WPQ15" s="195"/>
      <c r="WPR15" s="195"/>
      <c r="WPS15" s="195"/>
      <c r="WPT15" s="195"/>
      <c r="WPU15" s="195"/>
      <c r="WPV15" s="195"/>
      <c r="WPW15" s="195"/>
      <c r="WPX15" s="315"/>
      <c r="WPY15" s="195"/>
      <c r="WPZ15" s="195"/>
      <c r="WQA15" s="195"/>
      <c r="WQB15" s="195"/>
      <c r="WQC15" s="195"/>
      <c r="WQD15" s="195"/>
      <c r="WQE15" s="195"/>
      <c r="WQF15" s="195"/>
      <c r="WQG15" s="195"/>
      <c r="WQH15" s="195"/>
      <c r="WQI15" s="195"/>
      <c r="WQJ15" s="195"/>
      <c r="WQK15" s="195"/>
      <c r="WQL15" s="315"/>
      <c r="WQM15" s="195"/>
      <c r="WQN15" s="195"/>
      <c r="WQO15" s="195"/>
      <c r="WQP15" s="195"/>
      <c r="WQQ15" s="195"/>
      <c r="WQR15" s="195"/>
      <c r="WQS15" s="195"/>
      <c r="WQT15" s="195"/>
      <c r="WQU15" s="195"/>
      <c r="WQV15" s="195"/>
      <c r="WQW15" s="195"/>
      <c r="WQX15" s="195"/>
      <c r="WQY15" s="195"/>
      <c r="WQZ15" s="315"/>
      <c r="WRA15" s="195"/>
      <c r="WRB15" s="195"/>
      <c r="WRC15" s="195"/>
      <c r="WRD15" s="195"/>
      <c r="WRE15" s="195"/>
      <c r="WRF15" s="195"/>
      <c r="WRG15" s="195"/>
      <c r="WRH15" s="195"/>
      <c r="WRI15" s="195"/>
      <c r="WRJ15" s="195"/>
      <c r="WRK15" s="195"/>
      <c r="WRL15" s="195"/>
      <c r="WRM15" s="195"/>
      <c r="WRN15" s="315"/>
      <c r="WRO15" s="195"/>
      <c r="WRP15" s="195"/>
      <c r="WRQ15" s="195"/>
      <c r="WRR15" s="195"/>
      <c r="WRS15" s="195"/>
      <c r="WRT15" s="195"/>
      <c r="WRU15" s="195"/>
      <c r="WRV15" s="195"/>
      <c r="WRW15" s="195"/>
      <c r="WRX15" s="195"/>
      <c r="WRY15" s="195"/>
      <c r="WRZ15" s="195"/>
      <c r="WSA15" s="195"/>
      <c r="WSB15" s="315"/>
      <c r="WSC15" s="195"/>
      <c r="WSD15" s="195"/>
      <c r="WSE15" s="195"/>
      <c r="WSF15" s="195"/>
      <c r="WSG15" s="195"/>
      <c r="WSH15" s="195"/>
      <c r="WSI15" s="195"/>
      <c r="WSJ15" s="195"/>
      <c r="WSK15" s="195"/>
      <c r="WSL15" s="195"/>
      <c r="WSM15" s="195"/>
      <c r="WSN15" s="195"/>
      <c r="WSO15" s="195"/>
      <c r="WSP15" s="315"/>
      <c r="WSQ15" s="195"/>
      <c r="WSR15" s="195"/>
      <c r="WSS15" s="195"/>
      <c r="WST15" s="195"/>
      <c r="WSU15" s="195"/>
      <c r="WSV15" s="195"/>
      <c r="WSW15" s="195"/>
      <c r="WSX15" s="195"/>
      <c r="WSY15" s="195"/>
      <c r="WSZ15" s="195"/>
      <c r="WTA15" s="195"/>
      <c r="WTB15" s="195"/>
      <c r="WTC15" s="195"/>
      <c r="WTD15" s="315"/>
      <c r="WTE15" s="195"/>
      <c r="WTF15" s="195"/>
      <c r="WTG15" s="195"/>
      <c r="WTH15" s="195"/>
      <c r="WTI15" s="195"/>
      <c r="WTJ15" s="195"/>
      <c r="WTK15" s="195"/>
      <c r="WTL15" s="195"/>
      <c r="WTM15" s="195"/>
      <c r="WTN15" s="195"/>
      <c r="WTO15" s="195"/>
      <c r="WTP15" s="195"/>
      <c r="WTQ15" s="195"/>
      <c r="WTR15" s="315"/>
      <c r="WTS15" s="195"/>
      <c r="WTT15" s="195"/>
      <c r="WTU15" s="195"/>
      <c r="WTV15" s="195"/>
      <c r="WTW15" s="195"/>
      <c r="WTX15" s="195"/>
      <c r="WTY15" s="195"/>
      <c r="WTZ15" s="195"/>
      <c r="WUA15" s="195"/>
      <c r="WUB15" s="195"/>
      <c r="WUC15" s="195"/>
      <c r="WUD15" s="195"/>
      <c r="WUE15" s="195"/>
      <c r="WUF15" s="315"/>
      <c r="WUG15" s="195"/>
      <c r="WUH15" s="195"/>
      <c r="WUI15" s="195"/>
      <c r="WUJ15" s="195"/>
      <c r="WUK15" s="195"/>
      <c r="WUL15" s="195"/>
      <c r="WUM15" s="195"/>
      <c r="WUN15" s="195"/>
      <c r="WUO15" s="195"/>
      <c r="WUP15" s="195"/>
      <c r="WUQ15" s="195"/>
      <c r="WUR15" s="195"/>
      <c r="WUS15" s="195"/>
      <c r="WUT15" s="315"/>
      <c r="WUU15" s="195"/>
      <c r="WUV15" s="195"/>
      <c r="WUW15" s="195"/>
      <c r="WUX15" s="195"/>
      <c r="WUY15" s="195"/>
      <c r="WUZ15" s="195"/>
      <c r="WVA15" s="195"/>
      <c r="WVB15" s="195"/>
      <c r="WVC15" s="195"/>
      <c r="WVD15" s="195"/>
      <c r="WVE15" s="195"/>
      <c r="WVF15" s="195"/>
      <c r="WVG15" s="195"/>
      <c r="WVH15" s="315"/>
      <c r="WVI15" s="195"/>
      <c r="WVJ15" s="195"/>
      <c r="WVK15" s="195"/>
      <c r="WVL15" s="195"/>
      <c r="WVM15" s="195"/>
      <c r="WVN15" s="195"/>
      <c r="WVO15" s="195"/>
      <c r="WVP15" s="195"/>
      <c r="WVQ15" s="195"/>
      <c r="WVR15" s="195"/>
      <c r="WVS15" s="195"/>
      <c r="WVT15" s="195"/>
      <c r="WVU15" s="195"/>
      <c r="WVV15" s="315"/>
      <c r="WVW15" s="195"/>
      <c r="WVX15" s="195"/>
      <c r="WVY15" s="195"/>
      <c r="WVZ15" s="195"/>
      <c r="WWA15" s="195"/>
      <c r="WWB15" s="195"/>
      <c r="WWC15" s="195"/>
      <c r="WWD15" s="195"/>
      <c r="WWE15" s="195"/>
      <c r="WWF15" s="195"/>
      <c r="WWG15" s="195"/>
      <c r="WWH15" s="195"/>
      <c r="WWI15" s="195"/>
      <c r="WWJ15" s="315"/>
      <c r="WWK15" s="195"/>
      <c r="WWL15" s="195"/>
      <c r="WWM15" s="195"/>
      <c r="WWN15" s="195"/>
      <c r="WWO15" s="195"/>
      <c r="WWP15" s="195"/>
      <c r="WWQ15" s="195"/>
      <c r="WWR15" s="195"/>
      <c r="WWS15" s="195"/>
      <c r="WWT15" s="195"/>
      <c r="WWU15" s="195"/>
      <c r="WWV15" s="195"/>
      <c r="WWW15" s="195"/>
      <c r="WWX15" s="315"/>
      <c r="WWY15" s="195"/>
      <c r="WWZ15" s="195"/>
      <c r="WXA15" s="195"/>
      <c r="WXB15" s="195"/>
      <c r="WXC15" s="195"/>
      <c r="WXD15" s="195"/>
      <c r="WXE15" s="195"/>
      <c r="WXF15" s="195"/>
      <c r="WXG15" s="195"/>
      <c r="WXH15" s="195"/>
      <c r="WXI15" s="195"/>
      <c r="WXJ15" s="195"/>
      <c r="WXK15" s="195"/>
      <c r="WXL15" s="315"/>
      <c r="WXM15" s="195"/>
      <c r="WXN15" s="195"/>
      <c r="WXO15" s="195"/>
      <c r="WXP15" s="195"/>
      <c r="WXQ15" s="195"/>
      <c r="WXR15" s="195"/>
      <c r="WXS15" s="195"/>
      <c r="WXT15" s="195"/>
      <c r="WXU15" s="195"/>
      <c r="WXV15" s="195"/>
      <c r="WXW15" s="195"/>
      <c r="WXX15" s="195"/>
      <c r="WXY15" s="195"/>
      <c r="WXZ15" s="315"/>
      <c r="WYA15" s="195"/>
      <c r="WYB15" s="195"/>
      <c r="WYC15" s="195"/>
      <c r="WYD15" s="195"/>
      <c r="WYE15" s="195"/>
      <c r="WYF15" s="195"/>
      <c r="WYG15" s="195"/>
      <c r="WYH15" s="195"/>
      <c r="WYI15" s="195"/>
      <c r="WYJ15" s="195"/>
      <c r="WYK15" s="195"/>
      <c r="WYL15" s="195"/>
      <c r="WYM15" s="195"/>
      <c r="WYN15" s="315"/>
      <c r="WYO15" s="195"/>
      <c r="WYP15" s="195"/>
      <c r="WYQ15" s="195"/>
      <c r="WYR15" s="195"/>
      <c r="WYS15" s="195"/>
      <c r="WYT15" s="195"/>
      <c r="WYU15" s="195"/>
      <c r="WYV15" s="195"/>
      <c r="WYW15" s="195"/>
      <c r="WYX15" s="195"/>
      <c r="WYY15" s="195"/>
      <c r="WYZ15" s="195"/>
      <c r="WZA15" s="195"/>
      <c r="WZB15" s="315"/>
      <c r="WZC15" s="195"/>
      <c r="WZD15" s="195"/>
      <c r="WZE15" s="195"/>
      <c r="WZF15" s="195"/>
      <c r="WZG15" s="195"/>
      <c r="WZH15" s="195"/>
      <c r="WZI15" s="195"/>
      <c r="WZJ15" s="195"/>
      <c r="WZK15" s="195"/>
      <c r="WZL15" s="195"/>
      <c r="WZM15" s="195"/>
      <c r="WZN15" s="195"/>
      <c r="WZO15" s="195"/>
      <c r="WZP15" s="315"/>
      <c r="WZQ15" s="195"/>
      <c r="WZR15" s="195"/>
      <c r="WZS15" s="195"/>
      <c r="WZT15" s="195"/>
      <c r="WZU15" s="195"/>
      <c r="WZV15" s="195"/>
      <c r="WZW15" s="195"/>
      <c r="WZX15" s="195"/>
      <c r="WZY15" s="195"/>
      <c r="WZZ15" s="195"/>
      <c r="XAA15" s="195"/>
      <c r="XAB15" s="195"/>
      <c r="XAC15" s="195"/>
      <c r="XAD15" s="315"/>
      <c r="XAE15" s="195"/>
      <c r="XAF15" s="195"/>
      <c r="XAG15" s="195"/>
      <c r="XAH15" s="195"/>
      <c r="XAI15" s="195"/>
      <c r="XAJ15" s="195"/>
      <c r="XAK15" s="195"/>
      <c r="XAL15" s="195"/>
      <c r="XAM15" s="195"/>
      <c r="XAN15" s="195"/>
      <c r="XAO15" s="195"/>
      <c r="XAP15" s="195"/>
      <c r="XAQ15" s="195"/>
      <c r="XAR15" s="315"/>
      <c r="XAS15" s="195"/>
      <c r="XAT15" s="195"/>
      <c r="XAU15" s="195"/>
      <c r="XAV15" s="195"/>
      <c r="XAW15" s="195"/>
      <c r="XAX15" s="195"/>
      <c r="XAY15" s="195"/>
      <c r="XAZ15" s="195"/>
      <c r="XBA15" s="195"/>
      <c r="XBB15" s="195"/>
      <c r="XBC15" s="195"/>
      <c r="XBD15" s="195"/>
      <c r="XBE15" s="195"/>
      <c r="XBF15" s="315"/>
      <c r="XBG15" s="195"/>
      <c r="XBH15" s="195"/>
      <c r="XBI15" s="195"/>
      <c r="XBJ15" s="195"/>
      <c r="XBK15" s="195"/>
      <c r="XBL15" s="195"/>
      <c r="XBM15" s="195"/>
      <c r="XBN15" s="195"/>
      <c r="XBO15" s="195"/>
      <c r="XBP15" s="195"/>
      <c r="XBQ15" s="195"/>
      <c r="XBR15" s="195"/>
      <c r="XBS15" s="195"/>
      <c r="XBT15" s="315"/>
      <c r="XBU15" s="195"/>
      <c r="XBV15" s="195"/>
      <c r="XBW15" s="195"/>
      <c r="XBX15" s="195"/>
      <c r="XBY15" s="195"/>
      <c r="XBZ15" s="195"/>
      <c r="XCA15" s="195"/>
      <c r="XCB15" s="195"/>
      <c r="XCC15" s="195"/>
      <c r="XCD15" s="195"/>
      <c r="XCE15" s="195"/>
      <c r="XCF15" s="195"/>
      <c r="XCG15" s="195"/>
      <c r="XCH15" s="315"/>
      <c r="XCI15" s="195"/>
      <c r="XCJ15" s="195"/>
      <c r="XCK15" s="195"/>
      <c r="XCL15" s="195"/>
    </row>
    <row r="16" spans="1:16314" ht="12.75" customHeight="1" x14ac:dyDescent="0.2">
      <c r="A16" s="129">
        <v>1</v>
      </c>
      <c r="B16" s="908"/>
      <c r="C16" s="908"/>
      <c r="D16" s="908"/>
      <c r="E16" s="908"/>
      <c r="F16" s="908"/>
      <c r="G16" s="908"/>
      <c r="H16" s="909"/>
      <c r="I16" s="909">
        <v>0</v>
      </c>
    </row>
    <row r="17" spans="1:9" ht="12.75" customHeight="1" x14ac:dyDescent="0.2">
      <c r="A17" s="130">
        <v>2</v>
      </c>
      <c r="B17" s="910"/>
      <c r="C17" s="910"/>
      <c r="D17" s="910"/>
      <c r="E17" s="910"/>
      <c r="F17" s="910"/>
      <c r="G17" s="910"/>
      <c r="H17" s="319">
        <v>2</v>
      </c>
      <c r="I17" s="319">
        <v>2</v>
      </c>
    </row>
    <row r="18" spans="1:9" ht="12.75" customHeight="1" x14ac:dyDescent="0.2">
      <c r="A18" s="130">
        <v>3</v>
      </c>
      <c r="B18" s="910"/>
      <c r="C18" s="910"/>
      <c r="D18" s="910">
        <v>1</v>
      </c>
      <c r="E18" s="910"/>
      <c r="F18" s="910">
        <v>1</v>
      </c>
      <c r="G18" s="910"/>
      <c r="H18" s="319">
        <v>1</v>
      </c>
      <c r="I18" s="319">
        <v>3</v>
      </c>
    </row>
    <row r="19" spans="1:9" ht="12.75" customHeight="1" x14ac:dyDescent="0.2">
      <c r="A19" s="130">
        <v>4</v>
      </c>
      <c r="B19" s="910"/>
      <c r="C19" s="910"/>
      <c r="D19" s="910"/>
      <c r="E19" s="910"/>
      <c r="F19" s="910"/>
      <c r="G19" s="910"/>
      <c r="H19" s="319">
        <v>1</v>
      </c>
      <c r="I19" s="319">
        <v>1</v>
      </c>
    </row>
    <row r="20" spans="1:9" ht="12.75" customHeight="1" x14ac:dyDescent="0.2">
      <c r="A20" s="130">
        <v>5</v>
      </c>
      <c r="B20" s="910"/>
      <c r="C20" s="910">
        <v>1</v>
      </c>
      <c r="D20" s="910"/>
      <c r="E20" s="910"/>
      <c r="F20" s="910">
        <v>1</v>
      </c>
      <c r="G20" s="910"/>
      <c r="H20" s="319"/>
      <c r="I20" s="319">
        <v>2</v>
      </c>
    </row>
    <row r="21" spans="1:9" ht="12.75" customHeight="1" x14ac:dyDescent="0.2">
      <c r="A21" s="130">
        <v>6</v>
      </c>
      <c r="B21" s="910"/>
      <c r="C21" s="910"/>
      <c r="D21" s="910"/>
      <c r="E21" s="910"/>
      <c r="F21" s="910"/>
      <c r="G21" s="910"/>
      <c r="H21" s="319"/>
      <c r="I21" s="319">
        <v>0</v>
      </c>
    </row>
    <row r="22" spans="1:9" ht="12.75" customHeight="1" x14ac:dyDescent="0.2">
      <c r="A22" s="130">
        <v>7</v>
      </c>
      <c r="B22" s="910"/>
      <c r="C22" s="910"/>
      <c r="D22" s="910">
        <v>1</v>
      </c>
      <c r="E22" s="910">
        <v>1</v>
      </c>
      <c r="F22" s="910">
        <v>1</v>
      </c>
      <c r="G22" s="910"/>
      <c r="H22" s="319"/>
      <c r="I22" s="319">
        <v>3</v>
      </c>
    </row>
    <row r="23" spans="1:9" ht="12.75" customHeight="1" x14ac:dyDescent="0.2">
      <c r="A23" s="130">
        <v>8</v>
      </c>
      <c r="B23" s="910">
        <v>3</v>
      </c>
      <c r="C23" s="910">
        <v>1</v>
      </c>
      <c r="D23" s="910"/>
      <c r="E23" s="910">
        <v>1</v>
      </c>
      <c r="F23" s="910">
        <v>2</v>
      </c>
      <c r="G23" s="910">
        <v>1</v>
      </c>
      <c r="H23" s="319"/>
      <c r="I23" s="319">
        <v>8</v>
      </c>
    </row>
    <row r="24" spans="1:9" ht="12.75" customHeight="1" x14ac:dyDescent="0.2">
      <c r="A24" s="130">
        <v>9</v>
      </c>
      <c r="B24" s="910">
        <v>2</v>
      </c>
      <c r="C24" s="910">
        <v>1</v>
      </c>
      <c r="D24" s="910"/>
      <c r="E24" s="910">
        <v>3</v>
      </c>
      <c r="F24" s="910"/>
      <c r="G24" s="910"/>
      <c r="H24" s="319"/>
      <c r="I24" s="319">
        <v>6</v>
      </c>
    </row>
    <row r="25" spans="1:9" ht="12.75" customHeight="1" x14ac:dyDescent="0.2">
      <c r="A25" s="130">
        <v>10</v>
      </c>
      <c r="B25" s="910">
        <v>3</v>
      </c>
      <c r="C25" s="910">
        <v>1</v>
      </c>
      <c r="D25" s="910">
        <v>2</v>
      </c>
      <c r="E25" s="910">
        <v>2</v>
      </c>
      <c r="F25" s="910">
        <v>1</v>
      </c>
      <c r="G25" s="910">
        <v>1</v>
      </c>
      <c r="H25" s="319">
        <v>1</v>
      </c>
      <c r="I25" s="319">
        <v>11</v>
      </c>
    </row>
    <row r="26" spans="1:9" ht="12.75" customHeight="1" x14ac:dyDescent="0.2">
      <c r="A26" s="130">
        <v>11</v>
      </c>
      <c r="B26" s="910">
        <v>3</v>
      </c>
      <c r="C26" s="910">
        <v>2</v>
      </c>
      <c r="D26" s="910"/>
      <c r="E26" s="910">
        <v>2</v>
      </c>
      <c r="F26" s="910">
        <v>4</v>
      </c>
      <c r="G26" s="910">
        <v>2</v>
      </c>
      <c r="H26" s="319"/>
      <c r="I26" s="319">
        <v>13</v>
      </c>
    </row>
    <row r="27" spans="1:9" ht="12.75" customHeight="1" x14ac:dyDescent="0.2">
      <c r="A27" s="130">
        <v>12</v>
      </c>
      <c r="B27" s="910">
        <v>2</v>
      </c>
      <c r="C27" s="910"/>
      <c r="D27" s="910"/>
      <c r="E27" s="910">
        <v>2</v>
      </c>
      <c r="F27" s="910">
        <v>1</v>
      </c>
      <c r="G27" s="910">
        <v>1</v>
      </c>
      <c r="H27" s="319"/>
      <c r="I27" s="319">
        <v>6</v>
      </c>
    </row>
    <row r="28" spans="1:9" ht="12.75" customHeight="1" x14ac:dyDescent="0.2">
      <c r="A28" s="130">
        <v>13</v>
      </c>
      <c r="B28" s="910">
        <v>2</v>
      </c>
      <c r="C28" s="910">
        <v>1</v>
      </c>
      <c r="D28" s="910">
        <v>2</v>
      </c>
      <c r="E28" s="910"/>
      <c r="F28" s="910">
        <v>2</v>
      </c>
      <c r="G28" s="910">
        <v>2</v>
      </c>
      <c r="H28" s="319"/>
      <c r="I28" s="319">
        <v>9</v>
      </c>
    </row>
    <row r="29" spans="1:9" ht="12.75" customHeight="1" x14ac:dyDescent="0.2">
      <c r="A29" s="130">
        <v>14</v>
      </c>
      <c r="B29" s="910">
        <v>1</v>
      </c>
      <c r="C29" s="910">
        <v>1</v>
      </c>
      <c r="D29" s="910">
        <v>2</v>
      </c>
      <c r="E29" s="910">
        <v>2</v>
      </c>
      <c r="F29" s="910">
        <v>2</v>
      </c>
      <c r="G29" s="910"/>
      <c r="H29" s="319">
        <v>4</v>
      </c>
      <c r="I29" s="319">
        <v>12</v>
      </c>
    </row>
    <row r="30" spans="1:9" ht="12.75" customHeight="1" x14ac:dyDescent="0.2">
      <c r="A30" s="130">
        <v>15</v>
      </c>
      <c r="B30" s="910">
        <v>2</v>
      </c>
      <c r="C30" s="910">
        <v>1</v>
      </c>
      <c r="D30" s="910"/>
      <c r="E30" s="910"/>
      <c r="F30" s="910">
        <v>4</v>
      </c>
      <c r="G30" s="910">
        <v>1</v>
      </c>
      <c r="H30" s="319"/>
      <c r="I30" s="319">
        <v>8</v>
      </c>
    </row>
    <row r="31" spans="1:9" ht="12.75" customHeight="1" x14ac:dyDescent="0.2">
      <c r="A31" s="130">
        <v>16</v>
      </c>
      <c r="B31" s="910"/>
      <c r="C31" s="910">
        <v>1</v>
      </c>
      <c r="D31" s="910"/>
      <c r="E31" s="910">
        <v>3</v>
      </c>
      <c r="F31" s="910"/>
      <c r="G31" s="910"/>
      <c r="H31" s="319"/>
      <c r="I31" s="319">
        <v>4</v>
      </c>
    </row>
    <row r="32" spans="1:9" ht="12.75" customHeight="1" x14ac:dyDescent="0.2">
      <c r="A32" s="130">
        <v>17</v>
      </c>
      <c r="B32" s="910"/>
      <c r="C32" s="910"/>
      <c r="D32" s="910">
        <v>1</v>
      </c>
      <c r="E32" s="910">
        <v>5</v>
      </c>
      <c r="F32" s="910">
        <v>5</v>
      </c>
      <c r="G32" s="910">
        <v>1</v>
      </c>
      <c r="H32" s="319"/>
      <c r="I32" s="319">
        <v>12</v>
      </c>
    </row>
    <row r="33" spans="1:9" ht="12.75" customHeight="1" x14ac:dyDescent="0.2">
      <c r="A33" s="130">
        <v>18</v>
      </c>
      <c r="B33" s="910">
        <v>3</v>
      </c>
      <c r="C33" s="910">
        <v>2</v>
      </c>
      <c r="D33" s="910">
        <v>3</v>
      </c>
      <c r="E33" s="910">
        <v>2</v>
      </c>
      <c r="F33" s="910">
        <v>4</v>
      </c>
      <c r="G33" s="910">
        <v>3</v>
      </c>
      <c r="H33" s="319">
        <v>2</v>
      </c>
      <c r="I33" s="319">
        <v>19</v>
      </c>
    </row>
    <row r="34" spans="1:9" ht="12.75" customHeight="1" x14ac:dyDescent="0.2">
      <c r="A34" s="130">
        <v>19</v>
      </c>
      <c r="B34" s="910"/>
      <c r="C34" s="910">
        <v>3</v>
      </c>
      <c r="D34" s="910">
        <v>1</v>
      </c>
      <c r="E34" s="910"/>
      <c r="F34" s="910">
        <v>4</v>
      </c>
      <c r="G34" s="910"/>
      <c r="H34" s="319"/>
      <c r="I34" s="319">
        <v>8</v>
      </c>
    </row>
    <row r="35" spans="1:9" ht="12.75" customHeight="1" x14ac:dyDescent="0.2">
      <c r="A35" s="130">
        <v>20</v>
      </c>
      <c r="B35" s="910">
        <v>1</v>
      </c>
      <c r="C35" s="319">
        <v>3</v>
      </c>
      <c r="D35" s="910">
        <v>1</v>
      </c>
      <c r="E35" s="910"/>
      <c r="F35" s="910">
        <v>2</v>
      </c>
      <c r="G35" s="910">
        <v>1</v>
      </c>
      <c r="H35" s="319">
        <v>1</v>
      </c>
      <c r="I35" s="319">
        <v>9</v>
      </c>
    </row>
    <row r="36" spans="1:9" ht="12.75" customHeight="1" x14ac:dyDescent="0.2">
      <c r="A36" s="130">
        <v>21</v>
      </c>
      <c r="B36" s="910"/>
      <c r="C36" s="910"/>
      <c r="D36" s="910">
        <v>1</v>
      </c>
      <c r="E36" s="910"/>
      <c r="F36" s="910"/>
      <c r="G36" s="910">
        <v>1</v>
      </c>
      <c r="H36" s="319"/>
      <c r="I36" s="319">
        <v>2</v>
      </c>
    </row>
    <row r="37" spans="1:9" ht="12.75" customHeight="1" x14ac:dyDescent="0.2">
      <c r="A37" s="130">
        <v>22</v>
      </c>
      <c r="B37" s="910"/>
      <c r="C37" s="910">
        <v>1</v>
      </c>
      <c r="D37" s="910"/>
      <c r="E37" s="910"/>
      <c r="F37" s="910"/>
      <c r="G37" s="910"/>
      <c r="H37" s="319">
        <v>1</v>
      </c>
      <c r="I37" s="319">
        <v>2</v>
      </c>
    </row>
    <row r="38" spans="1:9" ht="12.75" customHeight="1" x14ac:dyDescent="0.2">
      <c r="A38" s="130">
        <v>23</v>
      </c>
      <c r="B38" s="910">
        <v>1</v>
      </c>
      <c r="C38" s="910"/>
      <c r="D38" s="910"/>
      <c r="E38" s="910"/>
      <c r="F38" s="910"/>
      <c r="G38" s="910"/>
      <c r="H38" s="319"/>
      <c r="I38" s="319">
        <v>1</v>
      </c>
    </row>
    <row r="39" spans="1:9" ht="12.75" customHeight="1" x14ac:dyDescent="0.2">
      <c r="A39" s="130">
        <v>24</v>
      </c>
      <c r="B39" s="910"/>
      <c r="C39" s="910"/>
      <c r="D39" s="910"/>
      <c r="E39" s="910">
        <v>1</v>
      </c>
      <c r="F39" s="910">
        <v>2</v>
      </c>
      <c r="G39" s="910"/>
      <c r="H39" s="319"/>
      <c r="I39" s="319">
        <v>3</v>
      </c>
    </row>
    <row r="40" spans="1:9" s="9" customFormat="1" x14ac:dyDescent="0.2">
      <c r="A40" s="62" t="s">
        <v>46</v>
      </c>
      <c r="B40" s="319">
        <v>23</v>
      </c>
      <c r="C40" s="319">
        <v>19</v>
      </c>
      <c r="D40" s="319">
        <v>15</v>
      </c>
      <c r="E40" s="319">
        <v>24</v>
      </c>
      <c r="F40" s="319">
        <v>36</v>
      </c>
      <c r="G40" s="319">
        <v>14</v>
      </c>
      <c r="H40" s="319">
        <v>13</v>
      </c>
      <c r="I40" s="319">
        <v>144</v>
      </c>
    </row>
    <row r="41" spans="1:9" s="9" customFormat="1" ht="12.75" customHeight="1" x14ac:dyDescent="0.2">
      <c r="A41" s="16" t="s">
        <v>1127</v>
      </c>
      <c r="B41" s="318"/>
      <c r="C41" s="318"/>
      <c r="D41" s="318"/>
      <c r="E41" s="318"/>
      <c r="F41" s="318"/>
      <c r="G41" s="318"/>
      <c r="H41" s="318"/>
      <c r="I41" s="318"/>
    </row>
    <row r="42" spans="1:9" s="9" customFormat="1" ht="12.75" customHeight="1" x14ac:dyDescent="0.2">
      <c r="A42" s="16" t="s">
        <v>517</v>
      </c>
    </row>
  </sheetData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FE8A-58AD-48D0-898A-1D44870ABC17}">
  <sheetPr>
    <pageSetUpPr fitToPage="1"/>
  </sheetPr>
  <dimension ref="A1:U48"/>
  <sheetViews>
    <sheetView workbookViewId="0">
      <selection activeCell="N13" sqref="N13"/>
    </sheetView>
  </sheetViews>
  <sheetFormatPr defaultColWidth="9.140625" defaultRowHeight="12.75" x14ac:dyDescent="0.2"/>
  <cols>
    <col min="1" max="1" width="7.42578125" style="1" customWidth="1"/>
    <col min="2" max="2" width="8.42578125" style="1" customWidth="1"/>
    <col min="3" max="6" width="7.42578125" style="1" customWidth="1"/>
    <col min="7" max="7" width="8" style="1" customWidth="1"/>
    <col min="8" max="8" width="7.42578125" style="1" customWidth="1"/>
    <col min="9" max="9" width="7.85546875" style="1" customWidth="1"/>
    <col min="10" max="11" width="7.42578125" style="1" customWidth="1"/>
    <col min="12" max="12" width="5.5703125" style="1" customWidth="1"/>
    <col min="13" max="16384" width="9.140625" style="1"/>
  </cols>
  <sheetData>
    <row r="1" spans="1:21" ht="15" x14ac:dyDescent="0.25">
      <c r="A1" s="4" t="s">
        <v>1913</v>
      </c>
    </row>
    <row r="3" spans="1:21" ht="39.75" customHeight="1" x14ac:dyDescent="0.2">
      <c r="A3" s="44" t="s">
        <v>0</v>
      </c>
      <c r="B3" s="44" t="s">
        <v>432</v>
      </c>
      <c r="C3" s="44" t="s">
        <v>433</v>
      </c>
      <c r="D3" s="44" t="s">
        <v>436</v>
      </c>
      <c r="E3" s="44" t="s">
        <v>435</v>
      </c>
      <c r="F3" s="44" t="s">
        <v>434</v>
      </c>
      <c r="G3" s="44" t="s">
        <v>1279</v>
      </c>
      <c r="H3" s="44" t="s">
        <v>437</v>
      </c>
      <c r="I3" s="44" t="s">
        <v>439</v>
      </c>
      <c r="J3" s="44" t="s">
        <v>438</v>
      </c>
      <c r="K3" s="44" t="s">
        <v>46</v>
      </c>
    </row>
    <row r="4" spans="1:21" x14ac:dyDescent="0.2">
      <c r="A4" s="130">
        <v>2010</v>
      </c>
      <c r="B4" s="60">
        <v>123</v>
      </c>
      <c r="C4" s="60">
        <v>77</v>
      </c>
      <c r="D4" s="60">
        <v>10</v>
      </c>
      <c r="E4" s="60">
        <v>22</v>
      </c>
      <c r="F4" s="60">
        <v>23</v>
      </c>
      <c r="G4" s="60">
        <v>23</v>
      </c>
      <c r="H4" s="60">
        <v>2</v>
      </c>
      <c r="I4" s="60">
        <v>0</v>
      </c>
      <c r="J4" s="60">
        <v>1</v>
      </c>
      <c r="K4" s="62">
        <f t="shared" ref="K4:K14" si="0">SUM(B4:J4)</f>
        <v>281</v>
      </c>
    </row>
    <row r="5" spans="1:21" x14ac:dyDescent="0.2">
      <c r="A5" s="130">
        <v>2011</v>
      </c>
      <c r="B5" s="60">
        <v>127</v>
      </c>
      <c r="C5" s="60">
        <v>76</v>
      </c>
      <c r="D5" s="60">
        <v>8</v>
      </c>
      <c r="E5" s="60">
        <v>15</v>
      </c>
      <c r="F5" s="60">
        <v>30</v>
      </c>
      <c r="G5" s="60">
        <v>24</v>
      </c>
      <c r="H5" s="60">
        <v>6</v>
      </c>
      <c r="I5" s="60">
        <v>0</v>
      </c>
      <c r="J5" s="60">
        <v>1</v>
      </c>
      <c r="K5" s="62">
        <f t="shared" si="0"/>
        <v>287</v>
      </c>
    </row>
    <row r="6" spans="1:21" x14ac:dyDescent="0.2">
      <c r="A6" s="130">
        <v>2012</v>
      </c>
      <c r="B6" s="60">
        <v>135</v>
      </c>
      <c r="C6" s="60">
        <v>57</v>
      </c>
      <c r="D6" s="60">
        <v>14</v>
      </c>
      <c r="E6" s="60">
        <v>15</v>
      </c>
      <c r="F6" s="60">
        <v>24</v>
      </c>
      <c r="G6" s="60">
        <v>17</v>
      </c>
      <c r="H6" s="60">
        <v>2</v>
      </c>
      <c r="I6" s="60">
        <v>0</v>
      </c>
      <c r="J6" s="60">
        <v>0</v>
      </c>
      <c r="K6" s="62">
        <f t="shared" si="0"/>
        <v>264</v>
      </c>
    </row>
    <row r="7" spans="1:21" x14ac:dyDescent="0.2">
      <c r="A7" s="130">
        <v>2013</v>
      </c>
      <c r="B7" s="60">
        <v>81</v>
      </c>
      <c r="C7" s="60">
        <v>60</v>
      </c>
      <c r="D7" s="60">
        <v>13</v>
      </c>
      <c r="E7" s="60">
        <v>8</v>
      </c>
      <c r="F7" s="60">
        <v>17</v>
      </c>
      <c r="G7" s="60">
        <v>15</v>
      </c>
      <c r="H7" s="60">
        <v>3</v>
      </c>
      <c r="I7" s="60">
        <v>0</v>
      </c>
      <c r="J7" s="60">
        <v>1</v>
      </c>
      <c r="K7" s="62">
        <f t="shared" si="0"/>
        <v>198</v>
      </c>
    </row>
    <row r="8" spans="1:21" x14ac:dyDescent="0.2">
      <c r="A8" s="130">
        <v>2014</v>
      </c>
      <c r="B8" s="60">
        <v>86</v>
      </c>
      <c r="C8" s="60">
        <v>46</v>
      </c>
      <c r="D8" s="60">
        <v>18</v>
      </c>
      <c r="E8" s="60">
        <v>10</v>
      </c>
      <c r="F8" s="60">
        <v>17</v>
      </c>
      <c r="G8" s="60">
        <v>30</v>
      </c>
      <c r="H8" s="60">
        <v>4</v>
      </c>
      <c r="I8" s="60">
        <v>0</v>
      </c>
      <c r="J8" s="60">
        <v>0</v>
      </c>
      <c r="K8" s="62">
        <f t="shared" si="0"/>
        <v>211</v>
      </c>
    </row>
    <row r="9" spans="1:21" x14ac:dyDescent="0.2">
      <c r="A9" s="130">
        <v>2015</v>
      </c>
      <c r="B9" s="60">
        <v>91</v>
      </c>
      <c r="C9" s="60">
        <v>52</v>
      </c>
      <c r="D9" s="60">
        <v>13</v>
      </c>
      <c r="E9" s="60">
        <v>9</v>
      </c>
      <c r="F9" s="60">
        <v>17</v>
      </c>
      <c r="G9" s="60">
        <v>9</v>
      </c>
      <c r="H9" s="60">
        <v>3</v>
      </c>
      <c r="I9" s="60">
        <v>1</v>
      </c>
      <c r="J9" s="60">
        <v>1</v>
      </c>
      <c r="K9" s="62">
        <f t="shared" si="0"/>
        <v>196</v>
      </c>
    </row>
    <row r="10" spans="1:21" x14ac:dyDescent="0.2">
      <c r="A10" s="130">
        <v>2016</v>
      </c>
      <c r="B10" s="60">
        <v>87</v>
      </c>
      <c r="C10" s="60">
        <v>58</v>
      </c>
      <c r="D10" s="60">
        <v>17</v>
      </c>
      <c r="E10" s="60">
        <v>9</v>
      </c>
      <c r="F10" s="60">
        <v>6</v>
      </c>
      <c r="G10" s="60">
        <v>22</v>
      </c>
      <c r="H10" s="60">
        <v>4</v>
      </c>
      <c r="I10" s="60">
        <v>0</v>
      </c>
      <c r="J10" s="60">
        <v>0</v>
      </c>
      <c r="K10" s="62">
        <f t="shared" si="0"/>
        <v>203</v>
      </c>
    </row>
    <row r="11" spans="1:21" x14ac:dyDescent="0.2">
      <c r="A11" s="130">
        <v>2017</v>
      </c>
      <c r="B11" s="60">
        <v>100</v>
      </c>
      <c r="C11" s="60">
        <v>61</v>
      </c>
      <c r="D11" s="60">
        <v>12</v>
      </c>
      <c r="E11" s="60">
        <v>7</v>
      </c>
      <c r="F11" s="60">
        <v>8</v>
      </c>
      <c r="G11" s="60">
        <v>19</v>
      </c>
      <c r="H11" s="60">
        <v>1</v>
      </c>
      <c r="I11" s="60">
        <v>0</v>
      </c>
      <c r="J11" s="60">
        <v>1</v>
      </c>
      <c r="K11" s="62">
        <f t="shared" si="0"/>
        <v>209</v>
      </c>
    </row>
    <row r="12" spans="1:21" x14ac:dyDescent="0.2">
      <c r="A12" s="130">
        <v>2018</v>
      </c>
      <c r="B12" s="60">
        <v>107</v>
      </c>
      <c r="C12" s="60">
        <v>45</v>
      </c>
      <c r="D12" s="60">
        <v>26</v>
      </c>
      <c r="E12" s="60">
        <v>11</v>
      </c>
      <c r="F12" s="60">
        <v>8</v>
      </c>
      <c r="G12" s="60">
        <v>17</v>
      </c>
      <c r="H12" s="60">
        <v>1</v>
      </c>
      <c r="I12" s="60">
        <v>0</v>
      </c>
      <c r="J12" s="60">
        <v>0</v>
      </c>
      <c r="K12" s="62">
        <f t="shared" si="0"/>
        <v>215</v>
      </c>
    </row>
    <row r="13" spans="1:21" x14ac:dyDescent="0.2">
      <c r="A13" s="130">
        <v>2019</v>
      </c>
      <c r="B13" s="60">
        <v>118</v>
      </c>
      <c r="C13" s="60">
        <v>45</v>
      </c>
      <c r="D13" s="60">
        <v>13</v>
      </c>
      <c r="E13" s="60">
        <v>10</v>
      </c>
      <c r="F13" s="60">
        <v>4</v>
      </c>
      <c r="G13" s="60">
        <v>2</v>
      </c>
      <c r="H13" s="60">
        <v>0</v>
      </c>
      <c r="I13" s="60">
        <v>1</v>
      </c>
      <c r="J13" s="60">
        <v>0</v>
      </c>
      <c r="K13" s="62">
        <f t="shared" si="0"/>
        <v>193</v>
      </c>
    </row>
    <row r="14" spans="1:21" x14ac:dyDescent="0.2">
      <c r="A14" s="130">
        <v>2020</v>
      </c>
      <c r="B14" s="60">
        <v>66</v>
      </c>
      <c r="C14" s="60">
        <v>44</v>
      </c>
      <c r="D14" s="60">
        <v>13</v>
      </c>
      <c r="E14" s="60">
        <v>10</v>
      </c>
      <c r="F14" s="60">
        <v>7</v>
      </c>
      <c r="G14" s="60">
        <v>3</v>
      </c>
      <c r="H14" s="60">
        <v>1</v>
      </c>
      <c r="I14" s="60">
        <v>0</v>
      </c>
      <c r="J14" s="60">
        <v>0</v>
      </c>
      <c r="K14" s="62">
        <f t="shared" si="0"/>
        <v>144</v>
      </c>
    </row>
    <row r="15" spans="1:21" s="41" customFormat="1" x14ac:dyDescent="0.2">
      <c r="A15" s="554" t="s">
        <v>1095</v>
      </c>
      <c r="B15" s="320">
        <f t="shared" ref="B15:J15" si="1">B14/$K14*100</f>
        <v>45.833333333333329</v>
      </c>
      <c r="C15" s="320">
        <f t="shared" si="1"/>
        <v>30.555555555555557</v>
      </c>
      <c r="D15" s="320">
        <f t="shared" si="1"/>
        <v>9.0277777777777768</v>
      </c>
      <c r="E15" s="320">
        <f t="shared" si="1"/>
        <v>6.9444444444444446</v>
      </c>
      <c r="F15" s="320">
        <f t="shared" si="1"/>
        <v>4.8611111111111116</v>
      </c>
      <c r="G15" s="320">
        <f t="shared" si="1"/>
        <v>2.083333333333333</v>
      </c>
      <c r="H15" s="320">
        <f t="shared" si="1"/>
        <v>0.69444444444444442</v>
      </c>
      <c r="I15" s="320">
        <f t="shared" si="1"/>
        <v>0</v>
      </c>
      <c r="J15" s="320">
        <f t="shared" si="1"/>
        <v>0</v>
      </c>
      <c r="K15" s="320">
        <f>K14/$K14*100</f>
        <v>100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6"/>
      <c r="B16" s="313"/>
      <c r="C16" s="313"/>
      <c r="D16" s="313"/>
      <c r="E16" s="313"/>
      <c r="F16" s="313"/>
      <c r="G16" s="313"/>
      <c r="H16" s="313"/>
      <c r="I16" s="313"/>
      <c r="J16" s="6"/>
    </row>
    <row r="17" spans="1:11" x14ac:dyDescent="0.2">
      <c r="A17" s="321"/>
      <c r="B17" s="313"/>
      <c r="C17" s="313"/>
      <c r="D17" s="313"/>
      <c r="E17" s="313"/>
      <c r="F17" s="313"/>
      <c r="G17" s="313"/>
      <c r="H17" s="313"/>
      <c r="I17" s="313"/>
      <c r="J17" s="6"/>
    </row>
    <row r="32" spans="1:11" ht="15" x14ac:dyDescent="0.25">
      <c r="A32" s="4" t="s">
        <v>1914</v>
      </c>
      <c r="K32" s="875"/>
    </row>
    <row r="33" spans="1:12" ht="15" x14ac:dyDescent="0.25">
      <c r="A33" s="4"/>
      <c r="K33" s="322"/>
    </row>
    <row r="34" spans="1:12" s="26" customFormat="1" ht="14.25" customHeight="1" x14ac:dyDescent="0.2">
      <c r="A34" s="989" t="s">
        <v>0</v>
      </c>
      <c r="B34" s="989" t="s">
        <v>440</v>
      </c>
      <c r="C34" s="989"/>
      <c r="D34" s="989"/>
      <c r="E34" s="989"/>
      <c r="F34" s="989"/>
      <c r="G34" s="1117" t="s">
        <v>441</v>
      </c>
      <c r="H34" s="1118"/>
      <c r="I34" s="1118"/>
      <c r="J34" s="1118"/>
      <c r="K34" s="1119"/>
      <c r="L34" s="989" t="s">
        <v>338</v>
      </c>
    </row>
    <row r="35" spans="1:12" s="26" customFormat="1" ht="24.75" customHeight="1" x14ac:dyDescent="0.2">
      <c r="A35" s="989"/>
      <c r="B35" s="872" t="s">
        <v>442</v>
      </c>
      <c r="C35" s="872" t="s">
        <v>443</v>
      </c>
      <c r="D35" s="872" t="s">
        <v>444</v>
      </c>
      <c r="E35" s="872" t="s">
        <v>445</v>
      </c>
      <c r="F35" s="872" t="s">
        <v>150</v>
      </c>
      <c r="G35" s="872" t="s">
        <v>446</v>
      </c>
      <c r="H35" s="872" t="s">
        <v>447</v>
      </c>
      <c r="I35" s="872" t="s">
        <v>1915</v>
      </c>
      <c r="J35" s="871" t="s">
        <v>1128</v>
      </c>
      <c r="K35" s="872" t="s">
        <v>579</v>
      </c>
      <c r="L35" s="989"/>
    </row>
    <row r="36" spans="1:12" x14ac:dyDescent="0.2">
      <c r="A36" s="130">
        <v>2010</v>
      </c>
      <c r="B36" s="60">
        <v>174</v>
      </c>
      <c r="C36" s="60">
        <v>61</v>
      </c>
      <c r="D36" s="60">
        <v>1</v>
      </c>
      <c r="E36" s="60">
        <v>1</v>
      </c>
      <c r="F36" s="60">
        <v>44</v>
      </c>
      <c r="G36" s="60">
        <v>200</v>
      </c>
      <c r="H36" s="60">
        <v>75</v>
      </c>
      <c r="I36" s="60">
        <v>5</v>
      </c>
      <c r="J36" s="60">
        <v>0</v>
      </c>
      <c r="K36" s="60">
        <v>1</v>
      </c>
      <c r="L36" s="62">
        <f t="shared" ref="L36:L45" si="2">SUM(G36:K36)</f>
        <v>281</v>
      </c>
    </row>
    <row r="37" spans="1:12" x14ac:dyDescent="0.2">
      <c r="A37" s="130">
        <v>2011</v>
      </c>
      <c r="B37" s="60">
        <v>207</v>
      </c>
      <c r="C37" s="60">
        <v>31</v>
      </c>
      <c r="D37" s="60">
        <v>6</v>
      </c>
      <c r="E37" s="60">
        <v>0</v>
      </c>
      <c r="F37" s="60">
        <v>43</v>
      </c>
      <c r="G37" s="60">
        <v>238</v>
      </c>
      <c r="H37" s="60">
        <v>48</v>
      </c>
      <c r="I37" s="60">
        <v>1</v>
      </c>
      <c r="J37" s="60">
        <v>0</v>
      </c>
      <c r="K37" s="60">
        <v>0</v>
      </c>
      <c r="L37" s="62">
        <f t="shared" si="2"/>
        <v>287</v>
      </c>
    </row>
    <row r="38" spans="1:12" x14ac:dyDescent="0.2">
      <c r="A38" s="130">
        <v>2012</v>
      </c>
      <c r="B38" s="60">
        <v>194</v>
      </c>
      <c r="C38" s="60">
        <v>26</v>
      </c>
      <c r="D38" s="60">
        <v>1</v>
      </c>
      <c r="E38" s="60">
        <v>0</v>
      </c>
      <c r="F38" s="60">
        <v>43</v>
      </c>
      <c r="G38" s="60">
        <v>219</v>
      </c>
      <c r="H38" s="60">
        <v>40</v>
      </c>
      <c r="I38" s="60">
        <v>4</v>
      </c>
      <c r="J38" s="60">
        <v>0</v>
      </c>
      <c r="K38" s="60">
        <v>0</v>
      </c>
      <c r="L38" s="62">
        <f t="shared" si="2"/>
        <v>263</v>
      </c>
    </row>
    <row r="39" spans="1:12" x14ac:dyDescent="0.2">
      <c r="A39" s="130">
        <v>2013</v>
      </c>
      <c r="B39" s="60">
        <v>132</v>
      </c>
      <c r="C39" s="60">
        <v>30</v>
      </c>
      <c r="D39" s="60">
        <v>1</v>
      </c>
      <c r="E39" s="60">
        <v>0</v>
      </c>
      <c r="F39" s="60">
        <v>35</v>
      </c>
      <c r="G39" s="60">
        <v>152</v>
      </c>
      <c r="H39" s="60">
        <v>44</v>
      </c>
      <c r="I39" s="60">
        <v>2</v>
      </c>
      <c r="J39" s="60">
        <v>0</v>
      </c>
      <c r="K39" s="60">
        <v>0</v>
      </c>
      <c r="L39" s="62">
        <f t="shared" si="2"/>
        <v>198</v>
      </c>
    </row>
    <row r="40" spans="1:12" x14ac:dyDescent="0.2">
      <c r="A40" s="130">
        <v>2014</v>
      </c>
      <c r="B40" s="60">
        <v>127</v>
      </c>
      <c r="C40" s="60">
        <v>41</v>
      </c>
      <c r="D40" s="60">
        <v>0</v>
      </c>
      <c r="E40" s="60">
        <v>0</v>
      </c>
      <c r="F40" s="60">
        <v>43</v>
      </c>
      <c r="G40" s="60">
        <v>157</v>
      </c>
      <c r="H40" s="60">
        <v>53</v>
      </c>
      <c r="I40" s="60">
        <v>1</v>
      </c>
      <c r="J40" s="60">
        <v>0</v>
      </c>
      <c r="K40" s="60">
        <v>0</v>
      </c>
      <c r="L40" s="62">
        <f t="shared" si="2"/>
        <v>211</v>
      </c>
    </row>
    <row r="41" spans="1:12" x14ac:dyDescent="0.2">
      <c r="A41" s="130">
        <v>2015</v>
      </c>
      <c r="B41" s="60">
        <v>159</v>
      </c>
      <c r="C41" s="60">
        <v>17</v>
      </c>
      <c r="D41" s="60">
        <v>1</v>
      </c>
      <c r="E41" s="60">
        <v>0</v>
      </c>
      <c r="F41" s="60">
        <v>19</v>
      </c>
      <c r="G41" s="60">
        <v>172</v>
      </c>
      <c r="H41" s="60">
        <v>23</v>
      </c>
      <c r="I41" s="60">
        <v>1</v>
      </c>
      <c r="J41" s="60">
        <v>0</v>
      </c>
      <c r="K41" s="60">
        <v>0</v>
      </c>
      <c r="L41" s="62">
        <f t="shared" si="2"/>
        <v>196</v>
      </c>
    </row>
    <row r="42" spans="1:12" x14ac:dyDescent="0.2">
      <c r="A42" s="130">
        <v>2016</v>
      </c>
      <c r="B42" s="60">
        <v>155</v>
      </c>
      <c r="C42" s="60">
        <v>17</v>
      </c>
      <c r="D42" s="60">
        <v>1</v>
      </c>
      <c r="E42" s="60">
        <v>0</v>
      </c>
      <c r="F42" s="60">
        <v>30</v>
      </c>
      <c r="G42" s="60">
        <v>171</v>
      </c>
      <c r="H42" s="60">
        <v>30</v>
      </c>
      <c r="I42" s="60">
        <v>2</v>
      </c>
      <c r="J42" s="60">
        <v>0</v>
      </c>
      <c r="K42" s="60">
        <v>0</v>
      </c>
      <c r="L42" s="62">
        <f t="shared" si="2"/>
        <v>203</v>
      </c>
    </row>
    <row r="43" spans="1:12" x14ac:dyDescent="0.2">
      <c r="A43" s="130">
        <v>2017</v>
      </c>
      <c r="B43" s="60">
        <v>168</v>
      </c>
      <c r="C43" s="60">
        <v>17</v>
      </c>
      <c r="D43" s="60">
        <v>0</v>
      </c>
      <c r="E43" s="60">
        <v>2</v>
      </c>
      <c r="F43" s="60">
        <v>22</v>
      </c>
      <c r="G43" s="60">
        <v>175</v>
      </c>
      <c r="H43" s="60">
        <v>30</v>
      </c>
      <c r="I43" s="60">
        <v>2</v>
      </c>
      <c r="J43" s="60">
        <v>1</v>
      </c>
      <c r="K43" s="60">
        <v>1</v>
      </c>
      <c r="L43" s="62">
        <f t="shared" si="2"/>
        <v>209</v>
      </c>
    </row>
    <row r="44" spans="1:12" x14ac:dyDescent="0.2">
      <c r="A44" s="130">
        <v>2018</v>
      </c>
      <c r="B44" s="60">
        <v>166</v>
      </c>
      <c r="C44" s="60">
        <v>27</v>
      </c>
      <c r="D44" s="60">
        <v>0</v>
      </c>
      <c r="E44" s="60">
        <v>0</v>
      </c>
      <c r="F44" s="60">
        <v>22</v>
      </c>
      <c r="G44" s="60">
        <v>182</v>
      </c>
      <c r="H44" s="60">
        <v>32</v>
      </c>
      <c r="I44" s="60">
        <v>1</v>
      </c>
      <c r="J44" s="60">
        <v>0</v>
      </c>
      <c r="K44" s="60">
        <v>0</v>
      </c>
      <c r="L44" s="62">
        <f t="shared" si="2"/>
        <v>215</v>
      </c>
    </row>
    <row r="45" spans="1:12" x14ac:dyDescent="0.2">
      <c r="A45" s="130">
        <v>2019</v>
      </c>
      <c r="B45" s="60">
        <v>159</v>
      </c>
      <c r="C45" s="60">
        <v>25</v>
      </c>
      <c r="D45" s="60">
        <v>0</v>
      </c>
      <c r="E45" s="60">
        <v>0</v>
      </c>
      <c r="F45" s="60">
        <v>9</v>
      </c>
      <c r="G45" s="60">
        <v>158</v>
      </c>
      <c r="H45" s="60">
        <v>35</v>
      </c>
      <c r="I45" s="60">
        <v>0</v>
      </c>
      <c r="J45" s="60">
        <v>0</v>
      </c>
      <c r="K45" s="60">
        <v>0</v>
      </c>
      <c r="L45" s="62">
        <f t="shared" si="2"/>
        <v>193</v>
      </c>
    </row>
    <row r="46" spans="1:12" x14ac:dyDescent="0.2">
      <c r="A46" s="130">
        <v>2020</v>
      </c>
      <c r="B46" s="60">
        <v>118</v>
      </c>
      <c r="C46" s="60">
        <v>19</v>
      </c>
      <c r="D46" s="60">
        <v>0</v>
      </c>
      <c r="E46" s="60">
        <v>1</v>
      </c>
      <c r="F46" s="60">
        <v>6</v>
      </c>
      <c r="G46" s="60">
        <v>116</v>
      </c>
      <c r="H46" s="60">
        <v>27</v>
      </c>
      <c r="I46" s="60">
        <v>0</v>
      </c>
      <c r="J46" s="60">
        <v>0</v>
      </c>
      <c r="K46" s="60">
        <v>1</v>
      </c>
      <c r="L46" s="62">
        <v>144</v>
      </c>
    </row>
    <row r="47" spans="1:12" x14ac:dyDescent="0.2">
      <c r="A47" s="16" t="s">
        <v>517</v>
      </c>
      <c r="B47"/>
      <c r="C47"/>
      <c r="D47"/>
      <c r="E47"/>
      <c r="F47"/>
      <c r="G47"/>
      <c r="I47"/>
      <c r="J47"/>
      <c r="K47"/>
    </row>
    <row r="48" spans="1:12" ht="15" x14ac:dyDescent="0.25">
      <c r="A48" s="4"/>
      <c r="B48"/>
      <c r="C48"/>
      <c r="D48"/>
      <c r="E48"/>
      <c r="F48"/>
      <c r="G48"/>
      <c r="H48"/>
      <c r="I48"/>
      <c r="J48"/>
      <c r="K48"/>
    </row>
  </sheetData>
  <mergeCells count="4">
    <mergeCell ref="A34:A35"/>
    <mergeCell ref="B34:F34"/>
    <mergeCell ref="G34:K34"/>
    <mergeCell ref="L34:L3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4C62-14F5-4092-81B1-FFBA8E9BC0DE}">
  <dimension ref="A1:J47"/>
  <sheetViews>
    <sheetView zoomScaleNormal="100" workbookViewId="0">
      <selection activeCell="N13" sqref="N13"/>
    </sheetView>
  </sheetViews>
  <sheetFormatPr defaultRowHeight="12.75" x14ac:dyDescent="0.2"/>
  <cols>
    <col min="1" max="1" width="25.140625" style="1" customWidth="1"/>
    <col min="2" max="2" width="9.5703125" style="1" customWidth="1"/>
    <col min="3" max="5" width="9.140625" style="1" customWidth="1"/>
    <col min="6" max="6" width="9.42578125" style="1" customWidth="1"/>
    <col min="7" max="7" width="8.5703125" style="1" customWidth="1"/>
    <col min="8" max="8" width="9.140625" style="1" customWidth="1"/>
    <col min="9" max="256" width="9.140625" style="1"/>
    <col min="257" max="257" width="26.7109375" style="1" customWidth="1"/>
    <col min="258" max="264" width="8.7109375" style="1" customWidth="1"/>
    <col min="265" max="512" width="9.140625" style="1"/>
    <col min="513" max="513" width="26.7109375" style="1" customWidth="1"/>
    <col min="514" max="520" width="8.7109375" style="1" customWidth="1"/>
    <col min="521" max="768" width="9.140625" style="1"/>
    <col min="769" max="769" width="26.7109375" style="1" customWidth="1"/>
    <col min="770" max="776" width="8.7109375" style="1" customWidth="1"/>
    <col min="777" max="1024" width="9.140625" style="1"/>
    <col min="1025" max="1025" width="26.7109375" style="1" customWidth="1"/>
    <col min="1026" max="1032" width="8.7109375" style="1" customWidth="1"/>
    <col min="1033" max="1280" width="9.140625" style="1"/>
    <col min="1281" max="1281" width="26.7109375" style="1" customWidth="1"/>
    <col min="1282" max="1288" width="8.7109375" style="1" customWidth="1"/>
    <col min="1289" max="1536" width="9.140625" style="1"/>
    <col min="1537" max="1537" width="26.7109375" style="1" customWidth="1"/>
    <col min="1538" max="1544" width="8.7109375" style="1" customWidth="1"/>
    <col min="1545" max="1792" width="9.140625" style="1"/>
    <col min="1793" max="1793" width="26.7109375" style="1" customWidth="1"/>
    <col min="1794" max="1800" width="8.7109375" style="1" customWidth="1"/>
    <col min="1801" max="2048" width="9.140625" style="1"/>
    <col min="2049" max="2049" width="26.7109375" style="1" customWidth="1"/>
    <col min="2050" max="2056" width="8.7109375" style="1" customWidth="1"/>
    <col min="2057" max="2304" width="9.140625" style="1"/>
    <col min="2305" max="2305" width="26.7109375" style="1" customWidth="1"/>
    <col min="2306" max="2312" width="8.7109375" style="1" customWidth="1"/>
    <col min="2313" max="2560" width="9.140625" style="1"/>
    <col min="2561" max="2561" width="26.7109375" style="1" customWidth="1"/>
    <col min="2562" max="2568" width="8.7109375" style="1" customWidth="1"/>
    <col min="2569" max="2816" width="9.140625" style="1"/>
    <col min="2817" max="2817" width="26.7109375" style="1" customWidth="1"/>
    <col min="2818" max="2824" width="8.7109375" style="1" customWidth="1"/>
    <col min="2825" max="3072" width="9.140625" style="1"/>
    <col min="3073" max="3073" width="26.7109375" style="1" customWidth="1"/>
    <col min="3074" max="3080" width="8.7109375" style="1" customWidth="1"/>
    <col min="3081" max="3328" width="9.140625" style="1"/>
    <col min="3329" max="3329" width="26.7109375" style="1" customWidth="1"/>
    <col min="3330" max="3336" width="8.7109375" style="1" customWidth="1"/>
    <col min="3337" max="3584" width="9.140625" style="1"/>
    <col min="3585" max="3585" width="26.7109375" style="1" customWidth="1"/>
    <col min="3586" max="3592" width="8.7109375" style="1" customWidth="1"/>
    <col min="3593" max="3840" width="9.140625" style="1"/>
    <col min="3841" max="3841" width="26.7109375" style="1" customWidth="1"/>
    <col min="3842" max="3848" width="8.7109375" style="1" customWidth="1"/>
    <col min="3849" max="4096" width="9.140625" style="1"/>
    <col min="4097" max="4097" width="26.7109375" style="1" customWidth="1"/>
    <col min="4098" max="4104" width="8.7109375" style="1" customWidth="1"/>
    <col min="4105" max="4352" width="9.140625" style="1"/>
    <col min="4353" max="4353" width="26.7109375" style="1" customWidth="1"/>
    <col min="4354" max="4360" width="8.7109375" style="1" customWidth="1"/>
    <col min="4361" max="4608" width="9.140625" style="1"/>
    <col min="4609" max="4609" width="26.7109375" style="1" customWidth="1"/>
    <col min="4610" max="4616" width="8.7109375" style="1" customWidth="1"/>
    <col min="4617" max="4864" width="9.140625" style="1"/>
    <col min="4865" max="4865" width="26.7109375" style="1" customWidth="1"/>
    <col min="4866" max="4872" width="8.7109375" style="1" customWidth="1"/>
    <col min="4873" max="5120" width="9.140625" style="1"/>
    <col min="5121" max="5121" width="26.7109375" style="1" customWidth="1"/>
    <col min="5122" max="5128" width="8.7109375" style="1" customWidth="1"/>
    <col min="5129" max="5376" width="9.140625" style="1"/>
    <col min="5377" max="5377" width="26.7109375" style="1" customWidth="1"/>
    <col min="5378" max="5384" width="8.7109375" style="1" customWidth="1"/>
    <col min="5385" max="5632" width="9.140625" style="1"/>
    <col min="5633" max="5633" width="26.7109375" style="1" customWidth="1"/>
    <col min="5634" max="5640" width="8.7109375" style="1" customWidth="1"/>
    <col min="5641" max="5888" width="9.140625" style="1"/>
    <col min="5889" max="5889" width="26.7109375" style="1" customWidth="1"/>
    <col min="5890" max="5896" width="8.7109375" style="1" customWidth="1"/>
    <col min="5897" max="6144" width="9.140625" style="1"/>
    <col min="6145" max="6145" width="26.7109375" style="1" customWidth="1"/>
    <col min="6146" max="6152" width="8.7109375" style="1" customWidth="1"/>
    <col min="6153" max="6400" width="9.140625" style="1"/>
    <col min="6401" max="6401" width="26.7109375" style="1" customWidth="1"/>
    <col min="6402" max="6408" width="8.7109375" style="1" customWidth="1"/>
    <col min="6409" max="6656" width="9.140625" style="1"/>
    <col min="6657" max="6657" width="26.7109375" style="1" customWidth="1"/>
    <col min="6658" max="6664" width="8.7109375" style="1" customWidth="1"/>
    <col min="6665" max="6912" width="9.140625" style="1"/>
    <col min="6913" max="6913" width="26.7109375" style="1" customWidth="1"/>
    <col min="6914" max="6920" width="8.7109375" style="1" customWidth="1"/>
    <col min="6921" max="7168" width="9.140625" style="1"/>
    <col min="7169" max="7169" width="26.7109375" style="1" customWidth="1"/>
    <col min="7170" max="7176" width="8.7109375" style="1" customWidth="1"/>
    <col min="7177" max="7424" width="9.140625" style="1"/>
    <col min="7425" max="7425" width="26.7109375" style="1" customWidth="1"/>
    <col min="7426" max="7432" width="8.7109375" style="1" customWidth="1"/>
    <col min="7433" max="7680" width="9.140625" style="1"/>
    <col min="7681" max="7681" width="26.7109375" style="1" customWidth="1"/>
    <col min="7682" max="7688" width="8.7109375" style="1" customWidth="1"/>
    <col min="7689" max="7936" width="9.140625" style="1"/>
    <col min="7937" max="7937" width="26.7109375" style="1" customWidth="1"/>
    <col min="7938" max="7944" width="8.7109375" style="1" customWidth="1"/>
    <col min="7945" max="8192" width="9.140625" style="1"/>
    <col min="8193" max="8193" width="26.7109375" style="1" customWidth="1"/>
    <col min="8194" max="8200" width="8.7109375" style="1" customWidth="1"/>
    <col min="8201" max="8448" width="9.140625" style="1"/>
    <col min="8449" max="8449" width="26.7109375" style="1" customWidth="1"/>
    <col min="8450" max="8456" width="8.7109375" style="1" customWidth="1"/>
    <col min="8457" max="8704" width="9.140625" style="1"/>
    <col min="8705" max="8705" width="26.7109375" style="1" customWidth="1"/>
    <col min="8706" max="8712" width="8.7109375" style="1" customWidth="1"/>
    <col min="8713" max="8960" width="9.140625" style="1"/>
    <col min="8961" max="8961" width="26.7109375" style="1" customWidth="1"/>
    <col min="8962" max="8968" width="8.7109375" style="1" customWidth="1"/>
    <col min="8969" max="9216" width="9.140625" style="1"/>
    <col min="9217" max="9217" width="26.7109375" style="1" customWidth="1"/>
    <col min="9218" max="9224" width="8.7109375" style="1" customWidth="1"/>
    <col min="9225" max="9472" width="9.140625" style="1"/>
    <col min="9473" max="9473" width="26.7109375" style="1" customWidth="1"/>
    <col min="9474" max="9480" width="8.7109375" style="1" customWidth="1"/>
    <col min="9481" max="9728" width="9.140625" style="1"/>
    <col min="9729" max="9729" width="26.7109375" style="1" customWidth="1"/>
    <col min="9730" max="9736" width="8.7109375" style="1" customWidth="1"/>
    <col min="9737" max="9984" width="9.140625" style="1"/>
    <col min="9985" max="9985" width="26.7109375" style="1" customWidth="1"/>
    <col min="9986" max="9992" width="8.7109375" style="1" customWidth="1"/>
    <col min="9993" max="10240" width="9.140625" style="1"/>
    <col min="10241" max="10241" width="26.7109375" style="1" customWidth="1"/>
    <col min="10242" max="10248" width="8.7109375" style="1" customWidth="1"/>
    <col min="10249" max="10496" width="9.140625" style="1"/>
    <col min="10497" max="10497" width="26.7109375" style="1" customWidth="1"/>
    <col min="10498" max="10504" width="8.7109375" style="1" customWidth="1"/>
    <col min="10505" max="10752" width="9.140625" style="1"/>
    <col min="10753" max="10753" width="26.7109375" style="1" customWidth="1"/>
    <col min="10754" max="10760" width="8.7109375" style="1" customWidth="1"/>
    <col min="10761" max="11008" width="9.140625" style="1"/>
    <col min="11009" max="11009" width="26.7109375" style="1" customWidth="1"/>
    <col min="11010" max="11016" width="8.7109375" style="1" customWidth="1"/>
    <col min="11017" max="11264" width="9.140625" style="1"/>
    <col min="11265" max="11265" width="26.7109375" style="1" customWidth="1"/>
    <col min="11266" max="11272" width="8.7109375" style="1" customWidth="1"/>
    <col min="11273" max="11520" width="9.140625" style="1"/>
    <col min="11521" max="11521" width="26.7109375" style="1" customWidth="1"/>
    <col min="11522" max="11528" width="8.7109375" style="1" customWidth="1"/>
    <col min="11529" max="11776" width="9.140625" style="1"/>
    <col min="11777" max="11777" width="26.7109375" style="1" customWidth="1"/>
    <col min="11778" max="11784" width="8.7109375" style="1" customWidth="1"/>
    <col min="11785" max="12032" width="9.140625" style="1"/>
    <col min="12033" max="12033" width="26.7109375" style="1" customWidth="1"/>
    <col min="12034" max="12040" width="8.7109375" style="1" customWidth="1"/>
    <col min="12041" max="12288" width="9.140625" style="1"/>
    <col min="12289" max="12289" width="26.7109375" style="1" customWidth="1"/>
    <col min="12290" max="12296" width="8.7109375" style="1" customWidth="1"/>
    <col min="12297" max="12544" width="9.140625" style="1"/>
    <col min="12545" max="12545" width="26.7109375" style="1" customWidth="1"/>
    <col min="12546" max="12552" width="8.7109375" style="1" customWidth="1"/>
    <col min="12553" max="12800" width="9.140625" style="1"/>
    <col min="12801" max="12801" width="26.7109375" style="1" customWidth="1"/>
    <col min="12802" max="12808" width="8.7109375" style="1" customWidth="1"/>
    <col min="12809" max="13056" width="9.140625" style="1"/>
    <col min="13057" max="13057" width="26.7109375" style="1" customWidth="1"/>
    <col min="13058" max="13064" width="8.7109375" style="1" customWidth="1"/>
    <col min="13065" max="13312" width="9.140625" style="1"/>
    <col min="13313" max="13313" width="26.7109375" style="1" customWidth="1"/>
    <col min="13314" max="13320" width="8.7109375" style="1" customWidth="1"/>
    <col min="13321" max="13568" width="9.140625" style="1"/>
    <col min="13569" max="13569" width="26.7109375" style="1" customWidth="1"/>
    <col min="13570" max="13576" width="8.7109375" style="1" customWidth="1"/>
    <col min="13577" max="13824" width="9.140625" style="1"/>
    <col min="13825" max="13825" width="26.7109375" style="1" customWidth="1"/>
    <col min="13826" max="13832" width="8.7109375" style="1" customWidth="1"/>
    <col min="13833" max="14080" width="9.140625" style="1"/>
    <col min="14081" max="14081" width="26.7109375" style="1" customWidth="1"/>
    <col min="14082" max="14088" width="8.7109375" style="1" customWidth="1"/>
    <col min="14089" max="14336" width="9.140625" style="1"/>
    <col min="14337" max="14337" width="26.7109375" style="1" customWidth="1"/>
    <col min="14338" max="14344" width="8.7109375" style="1" customWidth="1"/>
    <col min="14345" max="14592" width="9.140625" style="1"/>
    <col min="14593" max="14593" width="26.7109375" style="1" customWidth="1"/>
    <col min="14594" max="14600" width="8.7109375" style="1" customWidth="1"/>
    <col min="14601" max="14848" width="9.140625" style="1"/>
    <col min="14849" max="14849" width="26.7109375" style="1" customWidth="1"/>
    <col min="14850" max="14856" width="8.7109375" style="1" customWidth="1"/>
    <col min="14857" max="15104" width="9.140625" style="1"/>
    <col min="15105" max="15105" width="26.7109375" style="1" customWidth="1"/>
    <col min="15106" max="15112" width="8.7109375" style="1" customWidth="1"/>
    <col min="15113" max="15360" width="9.140625" style="1"/>
    <col min="15361" max="15361" width="26.7109375" style="1" customWidth="1"/>
    <col min="15362" max="15368" width="8.7109375" style="1" customWidth="1"/>
    <col min="15369" max="15616" width="9.140625" style="1"/>
    <col min="15617" max="15617" width="26.7109375" style="1" customWidth="1"/>
    <col min="15618" max="15624" width="8.7109375" style="1" customWidth="1"/>
    <col min="15625" max="15872" width="9.140625" style="1"/>
    <col min="15873" max="15873" width="26.7109375" style="1" customWidth="1"/>
    <col min="15874" max="15880" width="8.7109375" style="1" customWidth="1"/>
    <col min="15881" max="16128" width="9.140625" style="1"/>
    <col min="16129" max="16129" width="26.7109375" style="1" customWidth="1"/>
    <col min="16130" max="16136" width="8.7109375" style="1" customWidth="1"/>
    <col min="16137" max="16384" width="9.140625" style="1"/>
  </cols>
  <sheetData>
    <row r="1" spans="1:8" ht="15" x14ac:dyDescent="0.25">
      <c r="A1" s="4" t="s">
        <v>1916</v>
      </c>
    </row>
    <row r="3" spans="1:8" ht="50.25" customHeight="1" x14ac:dyDescent="0.2">
      <c r="A3" s="273" t="s">
        <v>1129</v>
      </c>
      <c r="B3" s="273" t="s">
        <v>1050</v>
      </c>
      <c r="C3" s="273" t="s">
        <v>1051</v>
      </c>
      <c r="D3" s="273" t="s">
        <v>1052</v>
      </c>
      <c r="E3" s="273" t="s">
        <v>1053</v>
      </c>
      <c r="F3" s="273" t="s">
        <v>1063</v>
      </c>
      <c r="G3" s="273" t="s">
        <v>1054</v>
      </c>
      <c r="H3" s="273" t="s">
        <v>46</v>
      </c>
    </row>
    <row r="4" spans="1:8" s="9" customFormat="1" ht="19.5" customHeight="1" x14ac:dyDescent="0.2">
      <c r="A4" s="275" t="s">
        <v>1055</v>
      </c>
      <c r="B4" s="274"/>
      <c r="C4" s="274"/>
      <c r="D4" s="274"/>
      <c r="E4" s="274"/>
      <c r="F4" s="274"/>
      <c r="G4" s="274"/>
      <c r="H4" s="274"/>
    </row>
    <row r="5" spans="1:8" x14ac:dyDescent="0.2">
      <c r="A5" s="130">
        <v>2015</v>
      </c>
      <c r="B5" s="272">
        <v>2</v>
      </c>
      <c r="C5" s="272">
        <v>0</v>
      </c>
      <c r="D5" s="272">
        <v>7</v>
      </c>
      <c r="E5" s="272">
        <v>4</v>
      </c>
      <c r="F5" s="272">
        <v>6</v>
      </c>
      <c r="G5" s="272">
        <v>177</v>
      </c>
      <c r="H5" s="272">
        <v>196</v>
      </c>
    </row>
    <row r="6" spans="1:8" x14ac:dyDescent="0.2">
      <c r="A6" s="130">
        <v>2016</v>
      </c>
      <c r="B6" s="272">
        <v>4</v>
      </c>
      <c r="C6" s="272">
        <v>0</v>
      </c>
      <c r="D6" s="272">
        <v>6</v>
      </c>
      <c r="E6" s="272">
        <v>2</v>
      </c>
      <c r="F6" s="272">
        <v>5</v>
      </c>
      <c r="G6" s="272">
        <v>186</v>
      </c>
      <c r="H6" s="272">
        <v>203</v>
      </c>
    </row>
    <row r="7" spans="1:8" x14ac:dyDescent="0.2">
      <c r="A7" s="130">
        <v>2017</v>
      </c>
      <c r="B7" s="272">
        <v>5</v>
      </c>
      <c r="C7" s="272">
        <v>0</v>
      </c>
      <c r="D7" s="272">
        <v>6</v>
      </c>
      <c r="E7" s="272">
        <v>2</v>
      </c>
      <c r="F7" s="272">
        <v>10</v>
      </c>
      <c r="G7" s="272">
        <v>186</v>
      </c>
      <c r="H7" s="272">
        <v>209</v>
      </c>
    </row>
    <row r="8" spans="1:8" x14ac:dyDescent="0.2">
      <c r="A8" s="130">
        <v>2018</v>
      </c>
      <c r="B8" s="272">
        <v>3</v>
      </c>
      <c r="C8" s="272">
        <v>0</v>
      </c>
      <c r="D8" s="272">
        <v>5</v>
      </c>
      <c r="E8" s="272">
        <v>3</v>
      </c>
      <c r="F8" s="272">
        <v>4</v>
      </c>
      <c r="G8" s="272">
        <v>200</v>
      </c>
      <c r="H8" s="272">
        <v>215</v>
      </c>
    </row>
    <row r="9" spans="1:8" x14ac:dyDescent="0.2">
      <c r="A9" s="130">
        <v>2019</v>
      </c>
      <c r="B9" s="272">
        <v>2</v>
      </c>
      <c r="C9" s="272">
        <v>0</v>
      </c>
      <c r="D9" s="272">
        <v>5</v>
      </c>
      <c r="E9" s="272">
        <v>1</v>
      </c>
      <c r="F9" s="272">
        <v>1</v>
      </c>
      <c r="G9" s="272">
        <v>184</v>
      </c>
      <c r="H9" s="272">
        <v>193</v>
      </c>
    </row>
    <row r="10" spans="1:8" x14ac:dyDescent="0.2">
      <c r="A10" s="130">
        <v>2020</v>
      </c>
      <c r="B10" s="272">
        <v>5</v>
      </c>
      <c r="C10" s="272">
        <v>0</v>
      </c>
      <c r="D10" s="272">
        <v>6</v>
      </c>
      <c r="E10" s="272">
        <v>0</v>
      </c>
      <c r="F10" s="272">
        <v>2</v>
      </c>
      <c r="G10" s="272">
        <v>131</v>
      </c>
      <c r="H10" s="272">
        <v>144</v>
      </c>
    </row>
    <row r="11" spans="1:8" s="9" customFormat="1" ht="19.5" customHeight="1" x14ac:dyDescent="0.2">
      <c r="A11" s="275" t="s">
        <v>138</v>
      </c>
      <c r="B11" s="274"/>
      <c r="C11" s="274"/>
      <c r="D11" s="274"/>
      <c r="E11" s="274"/>
      <c r="F11" s="274"/>
      <c r="G11" s="274"/>
      <c r="H11" s="274"/>
    </row>
    <row r="12" spans="1:8" x14ac:dyDescent="0.2">
      <c r="A12" s="130">
        <v>2015</v>
      </c>
      <c r="B12" s="272">
        <v>0</v>
      </c>
      <c r="C12" s="272">
        <v>0</v>
      </c>
      <c r="D12" s="272">
        <v>1</v>
      </c>
      <c r="E12" s="272">
        <v>0</v>
      </c>
      <c r="F12" s="272">
        <v>0</v>
      </c>
      <c r="G12" s="272">
        <v>1</v>
      </c>
      <c r="H12" s="272">
        <v>2</v>
      </c>
    </row>
    <row r="13" spans="1:8" x14ac:dyDescent="0.2">
      <c r="A13" s="130">
        <v>2016</v>
      </c>
      <c r="B13" s="272">
        <v>0</v>
      </c>
      <c r="C13" s="272">
        <v>0</v>
      </c>
      <c r="D13" s="272">
        <v>0</v>
      </c>
      <c r="E13" s="272">
        <v>0</v>
      </c>
      <c r="F13" s="272">
        <v>1</v>
      </c>
      <c r="G13" s="272">
        <v>1</v>
      </c>
      <c r="H13" s="272">
        <v>2</v>
      </c>
    </row>
    <row r="14" spans="1:8" x14ac:dyDescent="0.2">
      <c r="A14" s="130">
        <v>2017</v>
      </c>
      <c r="B14" s="272">
        <v>0</v>
      </c>
      <c r="C14" s="272">
        <v>0</v>
      </c>
      <c r="D14" s="272">
        <v>0</v>
      </c>
      <c r="E14" s="272">
        <v>0</v>
      </c>
      <c r="F14" s="272">
        <v>0</v>
      </c>
      <c r="G14" s="272">
        <v>1</v>
      </c>
      <c r="H14" s="272">
        <v>1</v>
      </c>
    </row>
    <row r="15" spans="1:8" x14ac:dyDescent="0.2">
      <c r="A15" s="130">
        <v>2018</v>
      </c>
      <c r="B15" s="272">
        <v>0</v>
      </c>
      <c r="C15" s="272">
        <v>0</v>
      </c>
      <c r="D15" s="272">
        <v>1</v>
      </c>
      <c r="E15" s="272">
        <v>0</v>
      </c>
      <c r="F15" s="272">
        <v>0</v>
      </c>
      <c r="G15" s="272">
        <v>3</v>
      </c>
      <c r="H15" s="272">
        <v>4</v>
      </c>
    </row>
    <row r="16" spans="1:8" x14ac:dyDescent="0.2">
      <c r="A16" s="130">
        <v>2019</v>
      </c>
      <c r="B16" s="272">
        <v>0</v>
      </c>
      <c r="C16" s="272">
        <v>0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</row>
    <row r="17" spans="1:8" x14ac:dyDescent="0.2">
      <c r="A17" s="130">
        <v>2020</v>
      </c>
      <c r="B17" s="272">
        <v>0</v>
      </c>
      <c r="C17" s="272">
        <v>0</v>
      </c>
      <c r="D17" s="272">
        <v>0</v>
      </c>
      <c r="E17" s="272">
        <v>0</v>
      </c>
      <c r="F17" s="272">
        <v>0</v>
      </c>
      <c r="G17" s="272">
        <v>1</v>
      </c>
      <c r="H17" s="272">
        <v>1</v>
      </c>
    </row>
    <row r="18" spans="1:8" s="9" customFormat="1" ht="19.5" customHeight="1" x14ac:dyDescent="0.2">
      <c r="A18" s="275" t="s">
        <v>1056</v>
      </c>
      <c r="B18" s="274"/>
      <c r="C18" s="274"/>
      <c r="D18" s="274"/>
      <c r="E18" s="274"/>
      <c r="F18" s="274"/>
      <c r="G18" s="274"/>
      <c r="H18" s="274"/>
    </row>
    <row r="19" spans="1:8" x14ac:dyDescent="0.2">
      <c r="A19" s="130">
        <v>2015</v>
      </c>
      <c r="B19" s="272">
        <v>2</v>
      </c>
      <c r="C19" s="272">
        <v>0</v>
      </c>
      <c r="D19" s="272">
        <v>6</v>
      </c>
      <c r="E19" s="272">
        <v>5</v>
      </c>
      <c r="F19" s="272">
        <v>8</v>
      </c>
      <c r="G19" s="272">
        <v>209</v>
      </c>
      <c r="H19" s="272">
        <v>230</v>
      </c>
    </row>
    <row r="20" spans="1:8" x14ac:dyDescent="0.2">
      <c r="A20" s="130">
        <v>2016</v>
      </c>
      <c r="B20" s="272">
        <v>4</v>
      </c>
      <c r="C20" s="272">
        <v>0</v>
      </c>
      <c r="D20" s="272">
        <v>14</v>
      </c>
      <c r="E20" s="272">
        <v>3</v>
      </c>
      <c r="F20" s="272">
        <v>6</v>
      </c>
      <c r="G20" s="272">
        <v>232</v>
      </c>
      <c r="H20" s="272">
        <v>259</v>
      </c>
    </row>
    <row r="21" spans="1:8" x14ac:dyDescent="0.2">
      <c r="A21" s="130">
        <v>2017</v>
      </c>
      <c r="B21" s="272">
        <v>5</v>
      </c>
      <c r="C21" s="272">
        <v>0</v>
      </c>
      <c r="D21" s="272">
        <v>6</v>
      </c>
      <c r="E21" s="272">
        <v>4</v>
      </c>
      <c r="F21" s="272">
        <v>14</v>
      </c>
      <c r="G21" s="272">
        <v>229</v>
      </c>
      <c r="H21" s="272">
        <v>258</v>
      </c>
    </row>
    <row r="22" spans="1:8" x14ac:dyDescent="0.2">
      <c r="A22" s="130">
        <v>2018</v>
      </c>
      <c r="B22" s="272">
        <v>6</v>
      </c>
      <c r="C22" s="272">
        <v>0</v>
      </c>
      <c r="D22" s="272">
        <v>11</v>
      </c>
      <c r="E22" s="272">
        <v>4</v>
      </c>
      <c r="F22" s="272">
        <v>6</v>
      </c>
      <c r="G22" s="272">
        <v>255</v>
      </c>
      <c r="H22" s="272">
        <v>282</v>
      </c>
    </row>
    <row r="23" spans="1:8" x14ac:dyDescent="0.2">
      <c r="A23" s="130">
        <v>2019</v>
      </c>
      <c r="B23" s="272">
        <v>2</v>
      </c>
      <c r="C23" s="272">
        <v>0</v>
      </c>
      <c r="D23" s="272">
        <v>6</v>
      </c>
      <c r="E23" s="272">
        <v>2</v>
      </c>
      <c r="F23" s="272">
        <v>1</v>
      </c>
      <c r="G23" s="272">
        <v>231</v>
      </c>
      <c r="H23" s="272">
        <v>242</v>
      </c>
    </row>
    <row r="24" spans="1:8" x14ac:dyDescent="0.2">
      <c r="A24" s="130">
        <v>2020</v>
      </c>
      <c r="B24" s="272">
        <v>6</v>
      </c>
      <c r="C24" s="272">
        <v>0</v>
      </c>
      <c r="D24" s="272">
        <v>7</v>
      </c>
      <c r="E24" s="272">
        <v>0</v>
      </c>
      <c r="F24" s="272">
        <v>2</v>
      </c>
      <c r="G24" s="272">
        <v>163</v>
      </c>
      <c r="H24" s="272">
        <v>178</v>
      </c>
    </row>
    <row r="25" spans="1:8" x14ac:dyDescent="0.2">
      <c r="A25" s="875"/>
      <c r="B25" s="271"/>
      <c r="C25" s="271"/>
      <c r="D25" s="271"/>
      <c r="E25" s="271"/>
      <c r="F25" s="271"/>
      <c r="G25" s="271"/>
      <c r="H25" s="271"/>
    </row>
    <row r="26" spans="1:8" ht="12.75" customHeight="1" x14ac:dyDescent="0.25">
      <c r="A26" s="4" t="s">
        <v>1917</v>
      </c>
    </row>
    <row r="27" spans="1:8" customFormat="1" ht="13.5" customHeight="1" x14ac:dyDescent="0.2">
      <c r="A27" s="911"/>
      <c r="B27" s="911"/>
      <c r="C27" s="911"/>
      <c r="D27" s="911"/>
      <c r="E27" s="911"/>
      <c r="F27" s="911"/>
      <c r="G27" s="911"/>
      <c r="H27" s="911"/>
    </row>
    <row r="28" spans="1:8" ht="50.25" customHeight="1" x14ac:dyDescent="0.2">
      <c r="A28" s="273" t="s">
        <v>1057</v>
      </c>
      <c r="B28" s="273" t="s">
        <v>1058</v>
      </c>
      <c r="C28" s="273" t="s">
        <v>1051</v>
      </c>
      <c r="D28" s="273" t="s">
        <v>1052</v>
      </c>
      <c r="E28" s="273" t="s">
        <v>1053</v>
      </c>
      <c r="F28" s="273" t="s">
        <v>1063</v>
      </c>
      <c r="G28" s="273" t="s">
        <v>1054</v>
      </c>
      <c r="H28" s="273" t="s">
        <v>46</v>
      </c>
    </row>
    <row r="29" spans="1:8" s="9" customFormat="1" ht="19.5" customHeight="1" x14ac:dyDescent="0.2">
      <c r="A29" s="275" t="s">
        <v>1055</v>
      </c>
      <c r="B29" s="274"/>
      <c r="C29" s="274"/>
      <c r="D29" s="274"/>
      <c r="E29" s="274"/>
      <c r="F29" s="274"/>
      <c r="G29" s="274"/>
      <c r="H29" s="274"/>
    </row>
    <row r="30" spans="1:8" x14ac:dyDescent="0.2">
      <c r="A30" s="130" t="s">
        <v>1059</v>
      </c>
      <c r="B30" s="272">
        <v>5</v>
      </c>
      <c r="C30" s="272">
        <v>0</v>
      </c>
      <c r="D30" s="272">
        <v>1</v>
      </c>
      <c r="E30" s="272">
        <v>0</v>
      </c>
      <c r="F30" s="272">
        <v>1</v>
      </c>
      <c r="G30" s="272">
        <v>39</v>
      </c>
      <c r="H30" s="553">
        <v>46</v>
      </c>
    </row>
    <row r="31" spans="1:8" x14ac:dyDescent="0.2">
      <c r="A31" s="130" t="s">
        <v>1060</v>
      </c>
      <c r="B31" s="272">
        <v>0</v>
      </c>
      <c r="C31" s="272">
        <v>0</v>
      </c>
      <c r="D31" s="272">
        <v>5</v>
      </c>
      <c r="E31" s="272">
        <v>0</v>
      </c>
      <c r="F31" s="272">
        <v>1</v>
      </c>
      <c r="G31" s="272">
        <v>92</v>
      </c>
      <c r="H31" s="553">
        <v>98</v>
      </c>
    </row>
    <row r="32" spans="1:8" x14ac:dyDescent="0.2">
      <c r="A32" s="130" t="s">
        <v>1061</v>
      </c>
      <c r="B32" s="272">
        <v>0</v>
      </c>
      <c r="C32" s="272">
        <v>0</v>
      </c>
      <c r="D32" s="272">
        <v>0</v>
      </c>
      <c r="E32" s="272">
        <v>0</v>
      </c>
      <c r="F32" s="272">
        <v>0</v>
      </c>
      <c r="G32" s="272">
        <v>0</v>
      </c>
      <c r="H32" s="553">
        <v>0</v>
      </c>
    </row>
    <row r="33" spans="1:10" x14ac:dyDescent="0.2">
      <c r="A33" s="130" t="s">
        <v>1062</v>
      </c>
      <c r="B33" s="272">
        <v>0</v>
      </c>
      <c r="C33" s="272">
        <v>0</v>
      </c>
      <c r="D33" s="272">
        <v>0</v>
      </c>
      <c r="E33" s="272">
        <v>0</v>
      </c>
      <c r="F33" s="272">
        <v>0</v>
      </c>
      <c r="G33" s="272">
        <v>0</v>
      </c>
      <c r="H33" s="553">
        <v>0</v>
      </c>
    </row>
    <row r="34" spans="1:10" x14ac:dyDescent="0.2">
      <c r="A34" s="130" t="s">
        <v>46</v>
      </c>
      <c r="B34" s="553">
        <v>5</v>
      </c>
      <c r="C34" s="553">
        <v>0</v>
      </c>
      <c r="D34" s="553">
        <v>6</v>
      </c>
      <c r="E34" s="553">
        <v>0</v>
      </c>
      <c r="F34" s="553">
        <v>2</v>
      </c>
      <c r="G34" s="553">
        <v>131</v>
      </c>
      <c r="H34" s="553">
        <v>144</v>
      </c>
    </row>
    <row r="35" spans="1:10" s="270" customFormat="1" ht="19.5" customHeight="1" x14ac:dyDescent="0.2">
      <c r="A35" s="551" t="s">
        <v>138</v>
      </c>
      <c r="B35" s="276"/>
      <c r="C35" s="276"/>
      <c r="D35" s="276"/>
      <c r="E35" s="276"/>
      <c r="F35" s="276"/>
      <c r="G35" s="276"/>
      <c r="H35" s="276"/>
    </row>
    <row r="36" spans="1:10" x14ac:dyDescent="0.2">
      <c r="A36" s="130" t="s">
        <v>1059</v>
      </c>
      <c r="B36" s="272">
        <v>0</v>
      </c>
      <c r="C36" s="272">
        <v>0</v>
      </c>
      <c r="D36" s="272">
        <v>0</v>
      </c>
      <c r="E36" s="272">
        <v>0</v>
      </c>
      <c r="F36" s="272">
        <v>0</v>
      </c>
      <c r="G36" s="272">
        <v>0</v>
      </c>
      <c r="H36" s="553">
        <v>0</v>
      </c>
    </row>
    <row r="37" spans="1:10" x14ac:dyDescent="0.2">
      <c r="A37" s="130" t="s">
        <v>1060</v>
      </c>
      <c r="B37" s="272">
        <v>0</v>
      </c>
      <c r="C37" s="272">
        <v>0</v>
      </c>
      <c r="D37" s="272">
        <v>0</v>
      </c>
      <c r="E37" s="272">
        <v>0</v>
      </c>
      <c r="F37" s="272">
        <v>0</v>
      </c>
      <c r="G37" s="272">
        <v>1</v>
      </c>
      <c r="H37" s="553">
        <v>1</v>
      </c>
    </row>
    <row r="38" spans="1:10" x14ac:dyDescent="0.2">
      <c r="A38" s="130" t="s">
        <v>1061</v>
      </c>
      <c r="B38" s="272">
        <v>0</v>
      </c>
      <c r="C38" s="272">
        <v>0</v>
      </c>
      <c r="D38" s="272">
        <v>0</v>
      </c>
      <c r="E38" s="272">
        <v>0</v>
      </c>
      <c r="F38" s="272">
        <v>0</v>
      </c>
      <c r="G38" s="272">
        <v>0</v>
      </c>
      <c r="H38" s="553">
        <v>0</v>
      </c>
    </row>
    <row r="39" spans="1:10" x14ac:dyDescent="0.2">
      <c r="A39" s="130" t="s">
        <v>1062</v>
      </c>
      <c r="B39" s="272">
        <v>0</v>
      </c>
      <c r="C39" s="272">
        <v>0</v>
      </c>
      <c r="D39" s="272">
        <v>0</v>
      </c>
      <c r="E39" s="272">
        <v>0</v>
      </c>
      <c r="F39" s="272">
        <v>0</v>
      </c>
      <c r="G39" s="272">
        <v>0</v>
      </c>
      <c r="H39" s="553">
        <v>0</v>
      </c>
    </row>
    <row r="40" spans="1:10" x14ac:dyDescent="0.2">
      <c r="A40" s="130" t="s">
        <v>46</v>
      </c>
      <c r="B40" s="272">
        <v>0</v>
      </c>
      <c r="C40" s="272">
        <v>0</v>
      </c>
      <c r="D40" s="272">
        <v>0</v>
      </c>
      <c r="E40" s="272">
        <v>0</v>
      </c>
      <c r="F40" s="272">
        <v>0</v>
      </c>
      <c r="G40" s="272">
        <v>1</v>
      </c>
      <c r="H40" s="553">
        <v>1</v>
      </c>
    </row>
    <row r="41" spans="1:10" s="270" customFormat="1" ht="19.5" customHeight="1" x14ac:dyDescent="0.2">
      <c r="A41" s="551" t="s">
        <v>1056</v>
      </c>
      <c r="B41" s="276"/>
      <c r="C41" s="276"/>
      <c r="D41" s="276"/>
      <c r="E41" s="276"/>
      <c r="F41" s="276"/>
      <c r="G41" s="276"/>
      <c r="H41" s="276"/>
    </row>
    <row r="42" spans="1:10" x14ac:dyDescent="0.2">
      <c r="A42" s="130" t="s">
        <v>1059</v>
      </c>
      <c r="B42" s="272">
        <v>6</v>
      </c>
      <c r="C42" s="272">
        <v>0</v>
      </c>
      <c r="D42" s="272">
        <v>1</v>
      </c>
      <c r="E42" s="272">
        <v>0</v>
      </c>
      <c r="F42" s="272">
        <v>1</v>
      </c>
      <c r="G42" s="272">
        <v>51</v>
      </c>
      <c r="H42" s="553">
        <v>59</v>
      </c>
    </row>
    <row r="43" spans="1:10" x14ac:dyDescent="0.2">
      <c r="A43" s="130" t="s">
        <v>1060</v>
      </c>
      <c r="B43" s="272">
        <v>0</v>
      </c>
      <c r="C43" s="272">
        <v>0</v>
      </c>
      <c r="D43" s="272">
        <v>6</v>
      </c>
      <c r="E43" s="272">
        <v>0</v>
      </c>
      <c r="F43" s="272">
        <v>1</v>
      </c>
      <c r="G43" s="272">
        <v>112</v>
      </c>
      <c r="H43" s="553">
        <v>119</v>
      </c>
    </row>
    <row r="44" spans="1:10" x14ac:dyDescent="0.2">
      <c r="A44" s="130" t="s">
        <v>1061</v>
      </c>
      <c r="B44" s="272">
        <v>0</v>
      </c>
      <c r="C44" s="272">
        <v>0</v>
      </c>
      <c r="D44" s="272">
        <v>0</v>
      </c>
      <c r="E44" s="272">
        <v>0</v>
      </c>
      <c r="F44" s="272">
        <v>0</v>
      </c>
      <c r="G44" s="272">
        <v>0</v>
      </c>
      <c r="H44" s="553">
        <v>0</v>
      </c>
    </row>
    <row r="45" spans="1:10" x14ac:dyDescent="0.2">
      <c r="A45" s="130" t="s">
        <v>1062</v>
      </c>
      <c r="B45" s="272">
        <v>0</v>
      </c>
      <c r="C45" s="272">
        <v>0</v>
      </c>
      <c r="D45" s="272">
        <v>0</v>
      </c>
      <c r="E45" s="272">
        <v>0</v>
      </c>
      <c r="F45" s="272">
        <v>0</v>
      </c>
      <c r="G45" s="272">
        <v>0</v>
      </c>
      <c r="H45" s="553">
        <v>0</v>
      </c>
    </row>
    <row r="46" spans="1:10" x14ac:dyDescent="0.2">
      <c r="A46" s="130" t="s">
        <v>46</v>
      </c>
      <c r="B46" s="553">
        <v>6</v>
      </c>
      <c r="C46" s="553">
        <v>0</v>
      </c>
      <c r="D46" s="553">
        <v>7</v>
      </c>
      <c r="E46" s="553">
        <v>0</v>
      </c>
      <c r="F46" s="553">
        <v>2</v>
      </c>
      <c r="G46" s="553">
        <v>163</v>
      </c>
      <c r="H46" s="553">
        <v>178</v>
      </c>
    </row>
    <row r="47" spans="1:10" x14ac:dyDescent="0.2">
      <c r="A47" s="16" t="s">
        <v>517</v>
      </c>
      <c r="B47" s="313"/>
      <c r="C47" s="313"/>
      <c r="D47" s="313"/>
      <c r="E47" s="313"/>
      <c r="F47" s="313"/>
      <c r="G47" s="313"/>
      <c r="H47" s="313"/>
      <c r="I47" s="313"/>
      <c r="J47" s="552"/>
    </row>
  </sheetData>
  <pageMargins left="0.69" right="0.68" top="1" bottom="1" header="0.5" footer="0.5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4F77-5105-481C-9404-BF01E657B94D}">
  <dimension ref="A1:S37"/>
  <sheetViews>
    <sheetView workbookViewId="0">
      <selection activeCell="N13" sqref="N13"/>
    </sheetView>
  </sheetViews>
  <sheetFormatPr defaultColWidth="9.140625" defaultRowHeight="12.75" x14ac:dyDescent="0.2"/>
  <cols>
    <col min="1" max="1" width="15.5703125" style="1" customWidth="1"/>
    <col min="2" max="4" width="8.42578125" style="1" customWidth="1"/>
    <col min="5" max="19" width="6.140625" style="1" customWidth="1"/>
    <col min="20" max="16384" width="9.140625" style="1"/>
  </cols>
  <sheetData>
    <row r="1" spans="1:19" ht="15.75" customHeight="1" x14ac:dyDescent="0.2">
      <c r="A1" s="990" t="s">
        <v>1918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</row>
    <row r="2" spans="1:19" ht="15" x14ac:dyDescent="0.25">
      <c r="A2" s="4"/>
    </row>
    <row r="3" spans="1:19" s="9" customFormat="1" ht="19.5" customHeight="1" x14ac:dyDescent="0.2">
      <c r="A3" s="1120" t="s">
        <v>1287</v>
      </c>
      <c r="B3" s="1121"/>
      <c r="C3" s="1121"/>
      <c r="D3" s="1122"/>
      <c r="E3" s="985">
        <v>2016</v>
      </c>
      <c r="F3" s="985"/>
      <c r="G3" s="985"/>
      <c r="H3" s="985">
        <v>2017</v>
      </c>
      <c r="I3" s="985"/>
      <c r="J3" s="985"/>
      <c r="K3" s="1012">
        <v>2018</v>
      </c>
      <c r="L3" s="1013"/>
      <c r="M3" s="1014"/>
      <c r="N3" s="985">
        <v>2019</v>
      </c>
      <c r="O3" s="985"/>
      <c r="P3" s="985"/>
      <c r="Q3" s="985">
        <v>2020</v>
      </c>
      <c r="R3" s="985"/>
      <c r="S3" s="985"/>
    </row>
    <row r="4" spans="1:19" s="270" customFormat="1" ht="24" customHeight="1" x14ac:dyDescent="0.2">
      <c r="A4" s="1123"/>
      <c r="B4" s="1124"/>
      <c r="C4" s="1124"/>
      <c r="D4" s="1125"/>
      <c r="E4" s="874" t="s">
        <v>1064</v>
      </c>
      <c r="F4" s="871" t="s">
        <v>448</v>
      </c>
      <c r="G4" s="871" t="s">
        <v>277</v>
      </c>
      <c r="H4" s="874" t="s">
        <v>1064</v>
      </c>
      <c r="I4" s="871" t="s">
        <v>448</v>
      </c>
      <c r="J4" s="871" t="s">
        <v>277</v>
      </c>
      <c r="K4" s="871" t="s">
        <v>1064</v>
      </c>
      <c r="L4" s="871" t="s">
        <v>448</v>
      </c>
      <c r="M4" s="871" t="s">
        <v>277</v>
      </c>
      <c r="N4" s="871" t="s">
        <v>1064</v>
      </c>
      <c r="O4" s="871" t="s">
        <v>448</v>
      </c>
      <c r="P4" s="871" t="s">
        <v>277</v>
      </c>
      <c r="Q4" s="871" t="s">
        <v>1064</v>
      </c>
      <c r="R4" s="871" t="s">
        <v>448</v>
      </c>
      <c r="S4" s="871" t="s">
        <v>277</v>
      </c>
    </row>
    <row r="5" spans="1:19" ht="12.75" customHeight="1" x14ac:dyDescent="0.2">
      <c r="A5" s="1126" t="s">
        <v>449</v>
      </c>
      <c r="B5" s="1129" t="s">
        <v>495</v>
      </c>
      <c r="C5" s="1130"/>
      <c r="D5" s="1131"/>
      <c r="E5" s="71">
        <v>7</v>
      </c>
      <c r="F5" s="71">
        <v>8</v>
      </c>
      <c r="G5" s="272">
        <v>0</v>
      </c>
      <c r="H5" s="71">
        <v>8</v>
      </c>
      <c r="I5" s="71">
        <v>8</v>
      </c>
      <c r="J5" s="272">
        <v>0</v>
      </c>
      <c r="K5" s="71">
        <v>9</v>
      </c>
      <c r="L5" s="71">
        <v>17</v>
      </c>
      <c r="M5" s="71">
        <v>1</v>
      </c>
      <c r="N5" s="71">
        <v>7</v>
      </c>
      <c r="O5" s="71">
        <v>11</v>
      </c>
      <c r="P5" s="272">
        <v>0</v>
      </c>
      <c r="Q5" s="71">
        <v>6</v>
      </c>
      <c r="R5" s="71">
        <v>9</v>
      </c>
      <c r="S5" s="272">
        <v>0</v>
      </c>
    </row>
    <row r="6" spans="1:19" ht="12.75" customHeight="1" x14ac:dyDescent="0.2">
      <c r="A6" s="1127"/>
      <c r="B6" s="1129" t="s">
        <v>496</v>
      </c>
      <c r="C6" s="1130"/>
      <c r="D6" s="1131"/>
      <c r="E6" s="60">
        <v>91</v>
      </c>
      <c r="F6" s="60">
        <v>118</v>
      </c>
      <c r="G6" s="272">
        <v>0</v>
      </c>
      <c r="H6" s="60">
        <v>79</v>
      </c>
      <c r="I6" s="60">
        <v>105</v>
      </c>
      <c r="J6" s="272">
        <v>0</v>
      </c>
      <c r="K6" s="60">
        <v>81</v>
      </c>
      <c r="L6" s="60">
        <v>100</v>
      </c>
      <c r="M6" s="60">
        <v>1</v>
      </c>
      <c r="N6" s="60">
        <v>66</v>
      </c>
      <c r="O6" s="60">
        <v>83</v>
      </c>
      <c r="P6" s="272">
        <v>0</v>
      </c>
      <c r="Q6" s="60">
        <v>57</v>
      </c>
      <c r="R6" s="60">
        <v>68</v>
      </c>
      <c r="S6" s="272">
        <v>1</v>
      </c>
    </row>
    <row r="7" spans="1:19" ht="12.75" customHeight="1" x14ac:dyDescent="0.2">
      <c r="A7" s="1127"/>
      <c r="B7" s="1129" t="s">
        <v>497</v>
      </c>
      <c r="C7" s="1130"/>
      <c r="D7" s="1131"/>
      <c r="E7" s="60">
        <v>13</v>
      </c>
      <c r="F7" s="60">
        <v>13</v>
      </c>
      <c r="G7" s="272">
        <v>0</v>
      </c>
      <c r="H7" s="60">
        <v>24</v>
      </c>
      <c r="I7" s="60">
        <v>25</v>
      </c>
      <c r="J7" s="272">
        <v>0</v>
      </c>
      <c r="K7" s="60">
        <v>18</v>
      </c>
      <c r="L7" s="60">
        <v>22</v>
      </c>
      <c r="M7" s="272">
        <v>0</v>
      </c>
      <c r="N7" s="60">
        <v>10</v>
      </c>
      <c r="O7" s="60">
        <v>13</v>
      </c>
      <c r="P7" s="272">
        <v>0</v>
      </c>
      <c r="Q7" s="60">
        <v>9</v>
      </c>
      <c r="R7" s="60">
        <v>14</v>
      </c>
      <c r="S7" s="272">
        <v>0</v>
      </c>
    </row>
    <row r="8" spans="1:19" ht="12.75" customHeight="1" x14ac:dyDescent="0.2">
      <c r="A8" s="1128"/>
      <c r="B8" s="1129" t="s">
        <v>498</v>
      </c>
      <c r="C8" s="1130"/>
      <c r="D8" s="1131"/>
      <c r="E8" s="60">
        <v>49</v>
      </c>
      <c r="F8" s="60">
        <v>75</v>
      </c>
      <c r="G8" s="60">
        <v>1</v>
      </c>
      <c r="H8" s="60">
        <v>46</v>
      </c>
      <c r="I8" s="60">
        <v>62</v>
      </c>
      <c r="J8" s="272">
        <v>0</v>
      </c>
      <c r="K8" s="60">
        <v>55</v>
      </c>
      <c r="L8" s="60">
        <v>85</v>
      </c>
      <c r="M8" s="272">
        <v>0</v>
      </c>
      <c r="N8" s="60">
        <v>47</v>
      </c>
      <c r="O8" s="60">
        <v>64</v>
      </c>
      <c r="P8" s="272">
        <v>0</v>
      </c>
      <c r="Q8" s="60">
        <v>33</v>
      </c>
      <c r="R8" s="60">
        <v>46</v>
      </c>
      <c r="S8" s="272">
        <v>0</v>
      </c>
    </row>
    <row r="9" spans="1:19" ht="12.75" customHeight="1" x14ac:dyDescent="0.2">
      <c r="A9" s="878" t="s">
        <v>518</v>
      </c>
      <c r="B9" s="878" t="s">
        <v>519</v>
      </c>
      <c r="C9" s="879"/>
      <c r="D9" s="880"/>
      <c r="E9" s="60">
        <v>19</v>
      </c>
      <c r="F9" s="60">
        <v>21</v>
      </c>
      <c r="G9" s="272">
        <v>0</v>
      </c>
      <c r="H9" s="60">
        <v>24</v>
      </c>
      <c r="I9" s="60">
        <v>26</v>
      </c>
      <c r="J9" s="272">
        <v>0</v>
      </c>
      <c r="K9" s="60">
        <v>23</v>
      </c>
      <c r="L9" s="60">
        <v>24</v>
      </c>
      <c r="M9" s="60">
        <v>1</v>
      </c>
      <c r="N9" s="60">
        <v>26</v>
      </c>
      <c r="O9" s="60">
        <v>28</v>
      </c>
      <c r="P9" s="272">
        <v>0</v>
      </c>
      <c r="Q9" s="60">
        <v>13</v>
      </c>
      <c r="R9" s="60">
        <v>13</v>
      </c>
      <c r="S9" s="272">
        <v>0</v>
      </c>
    </row>
    <row r="10" spans="1:19" ht="12.75" customHeight="1" x14ac:dyDescent="0.2">
      <c r="A10" s="1126" t="s">
        <v>450</v>
      </c>
      <c r="B10" s="1129" t="s">
        <v>501</v>
      </c>
      <c r="C10" s="1130"/>
      <c r="D10" s="1131"/>
      <c r="E10" s="60">
        <v>6</v>
      </c>
      <c r="F10" s="60">
        <v>6</v>
      </c>
      <c r="G10" s="272">
        <v>0</v>
      </c>
      <c r="H10" s="60">
        <v>6</v>
      </c>
      <c r="I10" s="60">
        <v>7</v>
      </c>
      <c r="J10" s="272">
        <v>0</v>
      </c>
      <c r="K10" s="60">
        <v>5</v>
      </c>
      <c r="L10" s="60">
        <v>6</v>
      </c>
      <c r="M10" s="272">
        <v>0</v>
      </c>
      <c r="N10" s="60">
        <v>6</v>
      </c>
      <c r="O10" s="60">
        <v>8</v>
      </c>
      <c r="P10" s="272">
        <v>0</v>
      </c>
      <c r="Q10" s="60">
        <v>3</v>
      </c>
      <c r="R10" s="60">
        <v>3</v>
      </c>
      <c r="S10" s="272">
        <v>0</v>
      </c>
    </row>
    <row r="11" spans="1:19" ht="12.75" customHeight="1" x14ac:dyDescent="0.2">
      <c r="A11" s="1127"/>
      <c r="B11" s="1129" t="s">
        <v>503</v>
      </c>
      <c r="C11" s="1130"/>
      <c r="D11" s="1131"/>
      <c r="E11" s="272">
        <v>0</v>
      </c>
      <c r="F11" s="272">
        <v>0</v>
      </c>
      <c r="G11" s="272">
        <v>0</v>
      </c>
      <c r="H11" s="60">
        <v>2</v>
      </c>
      <c r="I11" s="60">
        <v>2</v>
      </c>
      <c r="J11" s="272">
        <v>0</v>
      </c>
      <c r="K11" s="60">
        <v>1</v>
      </c>
      <c r="L11" s="60">
        <v>1</v>
      </c>
      <c r="M11" s="272">
        <v>0</v>
      </c>
      <c r="N11" s="60">
        <v>2</v>
      </c>
      <c r="O11" s="60">
        <v>2</v>
      </c>
      <c r="P11" s="272">
        <v>0</v>
      </c>
      <c r="Q11" s="60">
        <v>2</v>
      </c>
      <c r="R11" s="60">
        <v>2</v>
      </c>
      <c r="S11" s="272">
        <v>0</v>
      </c>
    </row>
    <row r="12" spans="1:19" ht="12.75" customHeight="1" x14ac:dyDescent="0.2">
      <c r="A12" s="1128"/>
      <c r="B12" s="1129" t="s">
        <v>499</v>
      </c>
      <c r="C12" s="1130"/>
      <c r="D12" s="1131"/>
      <c r="E12" s="60">
        <v>4</v>
      </c>
      <c r="F12" s="60">
        <v>4</v>
      </c>
      <c r="G12" s="272">
        <v>0</v>
      </c>
      <c r="H12" s="60">
        <v>3</v>
      </c>
      <c r="I12" s="60">
        <v>2</v>
      </c>
      <c r="J12" s="60">
        <v>1</v>
      </c>
      <c r="K12" s="60">
        <v>5</v>
      </c>
      <c r="L12" s="60">
        <v>5</v>
      </c>
      <c r="M12" s="272">
        <v>0</v>
      </c>
      <c r="N12" s="60">
        <v>14</v>
      </c>
      <c r="O12" s="60">
        <v>17</v>
      </c>
      <c r="P12" s="272">
        <v>0</v>
      </c>
      <c r="Q12" s="60">
        <v>4</v>
      </c>
      <c r="R12" s="60">
        <v>6</v>
      </c>
      <c r="S12" s="272">
        <v>0</v>
      </c>
    </row>
    <row r="13" spans="1:19" ht="12.75" customHeight="1" x14ac:dyDescent="0.2">
      <c r="A13" s="1126" t="s">
        <v>451</v>
      </c>
      <c r="B13" s="326" t="s">
        <v>500</v>
      </c>
      <c r="C13" s="326"/>
      <c r="D13" s="326"/>
      <c r="E13" s="60">
        <v>9</v>
      </c>
      <c r="F13" s="60">
        <v>9</v>
      </c>
      <c r="G13" s="60">
        <v>1</v>
      </c>
      <c r="H13" s="60">
        <v>13</v>
      </c>
      <c r="I13" s="60">
        <v>17</v>
      </c>
      <c r="J13" s="272">
        <v>0</v>
      </c>
      <c r="K13" s="60">
        <v>11</v>
      </c>
      <c r="L13" s="60">
        <v>15</v>
      </c>
      <c r="M13" s="60">
        <v>1</v>
      </c>
      <c r="N13" s="60">
        <v>10</v>
      </c>
      <c r="O13" s="60">
        <v>11</v>
      </c>
      <c r="P13" s="272">
        <v>0</v>
      </c>
      <c r="Q13" s="60">
        <v>14</v>
      </c>
      <c r="R13" s="60">
        <v>14</v>
      </c>
      <c r="S13" s="272">
        <v>0</v>
      </c>
    </row>
    <row r="14" spans="1:19" ht="12.75" customHeight="1" x14ac:dyDescent="0.2">
      <c r="A14" s="1127"/>
      <c r="B14" s="1129" t="s">
        <v>1265</v>
      </c>
      <c r="C14" s="1130"/>
      <c r="D14" s="1131"/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1">
        <v>1</v>
      </c>
      <c r="O14" s="1">
        <v>1</v>
      </c>
      <c r="P14" s="272">
        <v>0</v>
      </c>
      <c r="Q14" s="1">
        <v>0</v>
      </c>
      <c r="R14" s="1">
        <v>0</v>
      </c>
      <c r="S14" s="272">
        <v>0</v>
      </c>
    </row>
    <row r="15" spans="1:19" ht="12.75" customHeight="1" x14ac:dyDescent="0.2">
      <c r="A15" s="1128"/>
      <c r="B15" s="1129" t="s">
        <v>502</v>
      </c>
      <c r="C15" s="1130"/>
      <c r="D15" s="1131"/>
      <c r="E15" s="60">
        <v>5</v>
      </c>
      <c r="F15" s="60">
        <v>5</v>
      </c>
      <c r="G15" s="272">
        <v>0</v>
      </c>
      <c r="H15" s="60">
        <v>4</v>
      </c>
      <c r="I15" s="60">
        <v>4</v>
      </c>
      <c r="J15" s="272">
        <v>0</v>
      </c>
      <c r="K15" s="60">
        <v>7</v>
      </c>
      <c r="L15" s="60">
        <v>7</v>
      </c>
      <c r="M15" s="272">
        <v>0</v>
      </c>
      <c r="N15" s="60">
        <v>4</v>
      </c>
      <c r="O15" s="60">
        <v>4</v>
      </c>
      <c r="P15" s="272">
        <v>0</v>
      </c>
      <c r="Q15" s="60">
        <v>3</v>
      </c>
      <c r="R15" s="60">
        <v>3</v>
      </c>
      <c r="S15" s="272">
        <v>0</v>
      </c>
    </row>
    <row r="16" spans="1:19" ht="12.75" customHeight="1" x14ac:dyDescent="0.2">
      <c r="A16" s="1132" t="s">
        <v>46</v>
      </c>
      <c r="B16" s="1133"/>
      <c r="C16" s="1133"/>
      <c r="D16" s="1134"/>
      <c r="E16" s="62">
        <v>203</v>
      </c>
      <c r="F16" s="62">
        <v>259</v>
      </c>
      <c r="G16" s="62">
        <v>2</v>
      </c>
      <c r="H16" s="62">
        <v>209</v>
      </c>
      <c r="I16" s="62">
        <v>258</v>
      </c>
      <c r="J16" s="62">
        <v>1</v>
      </c>
      <c r="K16" s="62">
        <f>SUM(K5:K15)</f>
        <v>215</v>
      </c>
      <c r="L16" s="62">
        <f>SUM(L5:L15)</f>
        <v>282</v>
      </c>
      <c r="M16" s="62">
        <f>SUM(M5:M15)</f>
        <v>4</v>
      </c>
      <c r="N16" s="62">
        <f>SUM(N5:N15)</f>
        <v>193</v>
      </c>
      <c r="O16" s="62">
        <f t="shared" ref="O16:S16" si="0">SUM(O5:O15)</f>
        <v>242</v>
      </c>
      <c r="P16" s="62">
        <f t="shared" si="0"/>
        <v>0</v>
      </c>
      <c r="Q16" s="62">
        <f t="shared" si="0"/>
        <v>144</v>
      </c>
      <c r="R16" s="62">
        <f t="shared" si="0"/>
        <v>178</v>
      </c>
      <c r="S16" s="62">
        <f t="shared" si="0"/>
        <v>1</v>
      </c>
    </row>
    <row r="17" spans="1:19" ht="12.75" customHeight="1" x14ac:dyDescent="0.2">
      <c r="A17" s="16"/>
      <c r="B17" s="912"/>
      <c r="C17" s="912"/>
      <c r="D17" s="9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71"/>
      <c r="Q17" s="9"/>
      <c r="R17" s="9"/>
      <c r="S17" s="271"/>
    </row>
    <row r="18" spans="1:19" ht="12.75" customHeight="1" x14ac:dyDescent="0.2">
      <c r="A18" s="16"/>
      <c r="B18" s="912"/>
      <c r="C18" s="912"/>
      <c r="D18" s="9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71"/>
      <c r="Q18" s="9"/>
      <c r="R18" s="9"/>
      <c r="S18" s="271"/>
    </row>
    <row r="19" spans="1:19" ht="17.25" customHeight="1" x14ac:dyDescent="0.2">
      <c r="A19" s="990" t="s">
        <v>1919</v>
      </c>
      <c r="B19" s="990"/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</row>
    <row r="20" spans="1:19" ht="12.75" customHeight="1" x14ac:dyDescent="0.2">
      <c r="A20" s="912"/>
      <c r="B20" s="912"/>
      <c r="C20" s="912"/>
      <c r="D20" s="9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71"/>
      <c r="Q20" s="9"/>
      <c r="R20" s="9"/>
      <c r="S20" s="271"/>
    </row>
    <row r="21" spans="1:19" ht="33" customHeight="1" x14ac:dyDescent="0.2">
      <c r="A21" s="985" t="s">
        <v>1287</v>
      </c>
      <c r="B21" s="985"/>
      <c r="C21" s="985"/>
      <c r="D21" s="985"/>
      <c r="E21" s="871" t="s">
        <v>1064</v>
      </c>
      <c r="F21" s="877" t="s">
        <v>1268</v>
      </c>
      <c r="G21" s="871" t="s">
        <v>448</v>
      </c>
      <c r="H21" s="877" t="s">
        <v>1095</v>
      </c>
      <c r="I21" s="871" t="s">
        <v>277</v>
      </c>
      <c r="J21" s="877" t="s">
        <v>1095</v>
      </c>
      <c r="K21" s="323" t="s">
        <v>1065</v>
      </c>
      <c r="L21" s="323" t="s">
        <v>1066</v>
      </c>
      <c r="M21" s="324"/>
      <c r="N21" s="324"/>
      <c r="O21" s="324"/>
      <c r="P21" s="324"/>
      <c r="Q21" s="324"/>
      <c r="R21" s="324"/>
      <c r="S21" s="324"/>
    </row>
    <row r="22" spans="1:19" ht="12.75" customHeight="1" x14ac:dyDescent="0.2">
      <c r="A22" s="1126" t="s">
        <v>449</v>
      </c>
      <c r="B22" s="1129" t="s">
        <v>495</v>
      </c>
      <c r="C22" s="1130"/>
      <c r="D22" s="1131"/>
      <c r="E22" s="71">
        <v>6</v>
      </c>
      <c r="F22" s="70">
        <f>E22/$E$33*100</f>
        <v>4.1666666666666661</v>
      </c>
      <c r="G22" s="71">
        <v>9</v>
      </c>
      <c r="H22" s="70">
        <f>G22/$G$33*100</f>
        <v>5.0561797752808983</v>
      </c>
      <c r="I22" s="272">
        <v>0</v>
      </c>
      <c r="J22" s="913">
        <f>I22/$I$33*100</f>
        <v>0</v>
      </c>
      <c r="K22" s="914">
        <f>G22/E22*100</f>
        <v>150</v>
      </c>
      <c r="L22" s="915">
        <v>0</v>
      </c>
      <c r="M22" s="324"/>
      <c r="N22" s="324"/>
      <c r="O22" s="324"/>
      <c r="P22" s="324"/>
      <c r="Q22" s="324"/>
      <c r="R22" s="324"/>
      <c r="S22" s="324"/>
    </row>
    <row r="23" spans="1:19" ht="12.75" customHeight="1" x14ac:dyDescent="0.2">
      <c r="A23" s="1127"/>
      <c r="B23" s="1129" t="s">
        <v>496</v>
      </c>
      <c r="C23" s="1130"/>
      <c r="D23" s="1131"/>
      <c r="E23" s="60">
        <v>57</v>
      </c>
      <c r="F23" s="59">
        <f t="shared" ref="F23:F33" si="1">E23/$E$33*100</f>
        <v>39.583333333333329</v>
      </c>
      <c r="G23" s="60">
        <v>68</v>
      </c>
      <c r="H23" s="59">
        <f t="shared" ref="H23:H33" si="2">G23/$G$33*100</f>
        <v>38.202247191011232</v>
      </c>
      <c r="I23" s="272">
        <v>1</v>
      </c>
      <c r="J23" s="913">
        <f t="shared" ref="J23:J33" si="3">I23/$I$33*100</f>
        <v>100</v>
      </c>
      <c r="K23" s="914">
        <f t="shared" ref="K23:K33" si="4">G23/E23*100</f>
        <v>119.29824561403508</v>
      </c>
      <c r="L23" s="916">
        <f>I23/E23*100</f>
        <v>1.7543859649122806</v>
      </c>
      <c r="M23" s="324"/>
      <c r="N23" s="324"/>
      <c r="O23" s="324"/>
      <c r="P23" s="324"/>
      <c r="Q23" s="324"/>
      <c r="R23" s="324"/>
      <c r="S23" s="324"/>
    </row>
    <row r="24" spans="1:19" ht="12.75" customHeight="1" x14ac:dyDescent="0.2">
      <c r="A24" s="1127"/>
      <c r="B24" s="1129" t="s">
        <v>497</v>
      </c>
      <c r="C24" s="1130"/>
      <c r="D24" s="1131"/>
      <c r="E24" s="60">
        <v>9</v>
      </c>
      <c r="F24" s="59">
        <f t="shared" si="1"/>
        <v>6.25</v>
      </c>
      <c r="G24" s="60">
        <v>14</v>
      </c>
      <c r="H24" s="59">
        <f t="shared" si="2"/>
        <v>7.8651685393258424</v>
      </c>
      <c r="I24" s="272">
        <v>0</v>
      </c>
      <c r="J24" s="913">
        <f t="shared" si="3"/>
        <v>0</v>
      </c>
      <c r="K24" s="914">
        <f t="shared" si="4"/>
        <v>155.55555555555557</v>
      </c>
      <c r="L24" s="915">
        <v>0</v>
      </c>
      <c r="M24" s="324"/>
      <c r="N24" s="324"/>
      <c r="O24" s="324"/>
      <c r="P24" s="324"/>
      <c r="Q24" s="324"/>
      <c r="R24" s="324"/>
      <c r="S24" s="324"/>
    </row>
    <row r="25" spans="1:19" ht="12.75" customHeight="1" x14ac:dyDescent="0.2">
      <c r="A25" s="1128"/>
      <c r="B25" s="1129" t="s">
        <v>498</v>
      </c>
      <c r="C25" s="1130"/>
      <c r="D25" s="1131"/>
      <c r="E25" s="60">
        <v>33</v>
      </c>
      <c r="F25" s="59">
        <f t="shared" si="1"/>
        <v>22.916666666666664</v>
      </c>
      <c r="G25" s="60">
        <v>46</v>
      </c>
      <c r="H25" s="59">
        <f t="shared" si="2"/>
        <v>25.842696629213485</v>
      </c>
      <c r="I25" s="272">
        <v>0</v>
      </c>
      <c r="J25" s="913">
        <f t="shared" si="3"/>
        <v>0</v>
      </c>
      <c r="K25" s="914">
        <f t="shared" si="4"/>
        <v>139.39393939393941</v>
      </c>
      <c r="L25" s="915">
        <v>0</v>
      </c>
      <c r="M25" s="324"/>
      <c r="N25" s="324"/>
      <c r="O25" s="324"/>
      <c r="P25" s="324"/>
      <c r="Q25" s="324"/>
      <c r="R25" s="324"/>
      <c r="S25" s="324"/>
    </row>
    <row r="26" spans="1:19" ht="12.75" customHeight="1" x14ac:dyDescent="0.2">
      <c r="A26" s="878" t="s">
        <v>518</v>
      </c>
      <c r="B26" s="878" t="s">
        <v>519</v>
      </c>
      <c r="C26" s="879"/>
      <c r="D26" s="880"/>
      <c r="E26" s="60">
        <v>13</v>
      </c>
      <c r="F26" s="59">
        <f t="shared" si="1"/>
        <v>9.0277777777777768</v>
      </c>
      <c r="G26" s="60">
        <v>13</v>
      </c>
      <c r="H26" s="59">
        <f t="shared" si="2"/>
        <v>7.3033707865168536</v>
      </c>
      <c r="I26" s="272">
        <v>0</v>
      </c>
      <c r="J26" s="913">
        <f t="shared" si="3"/>
        <v>0</v>
      </c>
      <c r="K26" s="914">
        <f t="shared" si="4"/>
        <v>100</v>
      </c>
      <c r="L26" s="915">
        <v>0</v>
      </c>
      <c r="M26" s="324"/>
      <c r="N26" s="324"/>
      <c r="O26" s="324"/>
      <c r="P26" s="324"/>
      <c r="Q26" s="324"/>
      <c r="R26" s="324"/>
      <c r="S26" s="324"/>
    </row>
    <row r="27" spans="1:19" ht="12.75" customHeight="1" x14ac:dyDescent="0.2">
      <c r="A27" s="1126" t="s">
        <v>450</v>
      </c>
      <c r="B27" s="1129" t="s">
        <v>501</v>
      </c>
      <c r="C27" s="1130"/>
      <c r="D27" s="1131"/>
      <c r="E27" s="60">
        <v>3</v>
      </c>
      <c r="F27" s="59">
        <f t="shared" si="1"/>
        <v>2.083333333333333</v>
      </c>
      <c r="G27" s="60">
        <v>3</v>
      </c>
      <c r="H27" s="59">
        <f t="shared" si="2"/>
        <v>1.6853932584269662</v>
      </c>
      <c r="I27" s="272">
        <v>0</v>
      </c>
      <c r="J27" s="913">
        <f t="shared" si="3"/>
        <v>0</v>
      </c>
      <c r="K27" s="914">
        <f t="shared" si="4"/>
        <v>100</v>
      </c>
      <c r="L27" s="915">
        <v>0</v>
      </c>
      <c r="M27" s="324"/>
      <c r="N27" s="324"/>
      <c r="O27" s="324"/>
      <c r="P27" s="324"/>
      <c r="Q27" s="324"/>
      <c r="R27" s="324"/>
      <c r="S27" s="324"/>
    </row>
    <row r="28" spans="1:19" ht="12.75" customHeight="1" x14ac:dyDescent="0.2">
      <c r="A28" s="1127"/>
      <c r="B28" s="1129" t="s">
        <v>503</v>
      </c>
      <c r="C28" s="1130"/>
      <c r="D28" s="1131"/>
      <c r="E28" s="60">
        <v>2</v>
      </c>
      <c r="F28" s="583">
        <f t="shared" si="1"/>
        <v>1.3888888888888888</v>
      </c>
      <c r="G28" s="60">
        <v>2</v>
      </c>
      <c r="H28" s="583">
        <f t="shared" si="2"/>
        <v>1.1235955056179776</v>
      </c>
      <c r="I28" s="272">
        <v>0</v>
      </c>
      <c r="J28" s="913">
        <f t="shared" si="3"/>
        <v>0</v>
      </c>
      <c r="K28" s="914">
        <f t="shared" si="4"/>
        <v>100</v>
      </c>
      <c r="L28" s="915">
        <v>0</v>
      </c>
      <c r="M28" s="324"/>
      <c r="N28" s="324"/>
      <c r="O28" s="324"/>
      <c r="P28" s="324"/>
      <c r="Q28" s="324"/>
      <c r="R28" s="324"/>
      <c r="S28" s="324"/>
    </row>
    <row r="29" spans="1:19" ht="12.75" customHeight="1" x14ac:dyDescent="0.2">
      <c r="A29" s="1128"/>
      <c r="B29" s="1129" t="s">
        <v>499</v>
      </c>
      <c r="C29" s="1130"/>
      <c r="D29" s="1131"/>
      <c r="E29" s="60">
        <v>4</v>
      </c>
      <c r="F29" s="59">
        <f t="shared" si="1"/>
        <v>2.7777777777777777</v>
      </c>
      <c r="G29" s="60">
        <v>6</v>
      </c>
      <c r="H29" s="59">
        <f t="shared" si="2"/>
        <v>3.3707865168539324</v>
      </c>
      <c r="I29" s="272">
        <v>0</v>
      </c>
      <c r="J29" s="913">
        <f t="shared" si="3"/>
        <v>0</v>
      </c>
      <c r="K29" s="914">
        <f t="shared" si="4"/>
        <v>150</v>
      </c>
      <c r="L29" s="915">
        <v>0</v>
      </c>
      <c r="M29" s="324"/>
      <c r="N29" s="324"/>
      <c r="O29" s="324"/>
      <c r="P29" s="324"/>
      <c r="Q29" s="324"/>
      <c r="R29" s="324"/>
      <c r="S29" s="324"/>
    </row>
    <row r="30" spans="1:19" ht="12.75" customHeight="1" x14ac:dyDescent="0.2">
      <c r="A30" s="1126" t="s">
        <v>451</v>
      </c>
      <c r="B30" s="326" t="s">
        <v>500</v>
      </c>
      <c r="C30" s="326"/>
      <c r="D30" s="326"/>
      <c r="E30" s="60">
        <v>14</v>
      </c>
      <c r="F30" s="59">
        <f t="shared" si="1"/>
        <v>9.7222222222222232</v>
      </c>
      <c r="G30" s="60">
        <v>14</v>
      </c>
      <c r="H30" s="59">
        <f t="shared" si="2"/>
        <v>7.8651685393258424</v>
      </c>
      <c r="I30" s="272">
        <v>0</v>
      </c>
      <c r="J30" s="913">
        <f t="shared" si="3"/>
        <v>0</v>
      </c>
      <c r="K30" s="914">
        <f t="shared" si="4"/>
        <v>100</v>
      </c>
      <c r="L30" s="915">
        <v>0</v>
      </c>
      <c r="M30" s="324"/>
      <c r="N30" s="324"/>
      <c r="O30" s="324"/>
      <c r="P30" s="324"/>
      <c r="Q30" s="324"/>
      <c r="R30" s="324"/>
      <c r="S30" s="324"/>
    </row>
    <row r="31" spans="1:19" ht="12.75" customHeight="1" x14ac:dyDescent="0.2">
      <c r="A31" s="1127"/>
      <c r="B31" s="1129" t="s">
        <v>1265</v>
      </c>
      <c r="C31" s="1130"/>
      <c r="D31" s="1131"/>
      <c r="E31" s="1">
        <v>0</v>
      </c>
      <c r="F31" s="583">
        <f t="shared" si="1"/>
        <v>0</v>
      </c>
      <c r="G31" s="1">
        <v>0</v>
      </c>
      <c r="H31" s="583">
        <f t="shared" si="2"/>
        <v>0</v>
      </c>
      <c r="I31" s="272">
        <v>0</v>
      </c>
      <c r="J31" s="272">
        <v>0</v>
      </c>
      <c r="K31" s="272">
        <v>0</v>
      </c>
      <c r="L31" s="272">
        <v>0</v>
      </c>
      <c r="M31" s="324"/>
      <c r="N31" s="324"/>
      <c r="O31" s="324"/>
      <c r="P31" s="324"/>
      <c r="Q31" s="324"/>
      <c r="R31" s="324"/>
      <c r="S31" s="324"/>
    </row>
    <row r="32" spans="1:19" ht="12.75" customHeight="1" x14ac:dyDescent="0.2">
      <c r="A32" s="1128"/>
      <c r="B32" s="1129" t="s">
        <v>502</v>
      </c>
      <c r="C32" s="1130"/>
      <c r="D32" s="1131"/>
      <c r="E32" s="60">
        <v>3</v>
      </c>
      <c r="F32" s="59">
        <f t="shared" si="1"/>
        <v>2.083333333333333</v>
      </c>
      <c r="G32" s="60">
        <v>3</v>
      </c>
      <c r="H32" s="59">
        <f t="shared" si="2"/>
        <v>1.6853932584269662</v>
      </c>
      <c r="I32" s="272">
        <v>0</v>
      </c>
      <c r="J32" s="913">
        <f t="shared" si="3"/>
        <v>0</v>
      </c>
      <c r="K32" s="914">
        <f t="shared" si="4"/>
        <v>100</v>
      </c>
      <c r="L32" s="915">
        <v>0</v>
      </c>
      <c r="M32" s="324"/>
      <c r="N32" s="324"/>
      <c r="O32" s="324"/>
      <c r="P32" s="324"/>
      <c r="Q32" s="324"/>
      <c r="R32" s="324"/>
      <c r="S32" s="324"/>
    </row>
    <row r="33" spans="1:19" ht="12.75" customHeight="1" x14ac:dyDescent="0.2">
      <c r="A33" s="579" t="s">
        <v>46</v>
      </c>
      <c r="B33" s="582" t="s">
        <v>148</v>
      </c>
      <c r="C33" s="580"/>
      <c r="D33" s="581"/>
      <c r="E33" s="62">
        <f t="shared" ref="E33" si="5">SUM(E22:E32)</f>
        <v>144</v>
      </c>
      <c r="F33" s="584">
        <f t="shared" si="1"/>
        <v>100</v>
      </c>
      <c r="G33" s="62">
        <f t="shared" ref="G33" si="6">SUM(G22:G32)</f>
        <v>178</v>
      </c>
      <c r="H33" s="584">
        <f t="shared" si="2"/>
        <v>100</v>
      </c>
      <c r="I33" s="62">
        <f t="shared" ref="I33" si="7">SUM(I22:I32)</f>
        <v>1</v>
      </c>
      <c r="J33" s="917">
        <f t="shared" si="3"/>
        <v>100</v>
      </c>
      <c r="K33" s="918">
        <f t="shared" si="4"/>
        <v>123.61111111111111</v>
      </c>
      <c r="L33" s="919">
        <f>I33/E33*100</f>
        <v>0.69444444444444442</v>
      </c>
      <c r="M33" s="324"/>
      <c r="N33" s="324"/>
      <c r="O33" s="324"/>
      <c r="P33" s="324"/>
      <c r="Q33" s="324"/>
      <c r="R33" s="324"/>
      <c r="S33" s="324"/>
    </row>
    <row r="34" spans="1:19" ht="12.75" customHeight="1" x14ac:dyDescent="0.2">
      <c r="A34" s="16" t="s">
        <v>517</v>
      </c>
      <c r="B34" s="912"/>
      <c r="C34" s="912"/>
      <c r="D34" s="9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71"/>
      <c r="Q34" s="9"/>
      <c r="R34" s="9"/>
      <c r="S34" s="271"/>
    </row>
    <row r="35" spans="1:19" ht="15" customHeight="1" x14ac:dyDescent="0.2">
      <c r="A35" s="912"/>
      <c r="B35" s="912"/>
      <c r="C35" s="912"/>
      <c r="D35" s="9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271"/>
      <c r="Q35" s="9"/>
      <c r="R35" s="9"/>
      <c r="S35" s="271"/>
    </row>
    <row r="36" spans="1:19" ht="17.25" customHeight="1" x14ac:dyDescent="0.2">
      <c r="F36" s="325"/>
    </row>
    <row r="37" spans="1:19" ht="17.25" customHeight="1" x14ac:dyDescent="0.2">
      <c r="A37" s="16"/>
      <c r="F37" s="325"/>
    </row>
  </sheetData>
  <mergeCells count="34">
    <mergeCell ref="A27:A29"/>
    <mergeCell ref="B27:D27"/>
    <mergeCell ref="B28:D28"/>
    <mergeCell ref="B29:D29"/>
    <mergeCell ref="A30:A32"/>
    <mergeCell ref="B31:D31"/>
    <mergeCell ref="B32:D32"/>
    <mergeCell ref="A16:D16"/>
    <mergeCell ref="A19:S19"/>
    <mergeCell ref="A21:D21"/>
    <mergeCell ref="A22:A25"/>
    <mergeCell ref="B22:D22"/>
    <mergeCell ref="B23:D23"/>
    <mergeCell ref="B24:D24"/>
    <mergeCell ref="B25:D25"/>
    <mergeCell ref="A10:A12"/>
    <mergeCell ref="B10:D10"/>
    <mergeCell ref="B11:D11"/>
    <mergeCell ref="B12:D12"/>
    <mergeCell ref="A13:A15"/>
    <mergeCell ref="B14:D14"/>
    <mergeCell ref="B15:D15"/>
    <mergeCell ref="Q3:S3"/>
    <mergeCell ref="A5:A8"/>
    <mergeCell ref="B5:D5"/>
    <mergeCell ref="B6:D6"/>
    <mergeCell ref="B7:D7"/>
    <mergeCell ref="B8:D8"/>
    <mergeCell ref="A1:P1"/>
    <mergeCell ref="A3:D4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27AB-050A-41AA-8C4C-34A1AC8A063F}">
  <dimension ref="A1:Q59"/>
  <sheetViews>
    <sheetView workbookViewId="0">
      <selection activeCell="N13" sqref="N13"/>
    </sheetView>
  </sheetViews>
  <sheetFormatPr defaultColWidth="9.140625" defaultRowHeight="12.75" x14ac:dyDescent="0.2"/>
  <cols>
    <col min="1" max="1" width="17.7109375" style="1" customWidth="1"/>
    <col min="2" max="2" width="4.85546875" style="1" hidden="1" customWidth="1"/>
    <col min="3" max="3" width="4.85546875" style="1" bestFit="1" customWidth="1"/>
    <col min="4" max="4" width="5.7109375" style="1" customWidth="1"/>
    <col min="5" max="7" width="4.85546875" style="1" bestFit="1" customWidth="1"/>
    <col min="8" max="8" width="5.28515625" style="1" customWidth="1"/>
    <col min="9" max="16" width="4.5703125" style="1" customWidth="1"/>
    <col min="17" max="17" width="5.42578125" style="1" customWidth="1"/>
    <col min="18" max="18" width="5.7109375" style="1" customWidth="1"/>
    <col min="19" max="19" width="4.5703125" style="1" customWidth="1"/>
    <col min="20" max="16384" width="9.140625" style="1"/>
  </cols>
  <sheetData>
    <row r="1" spans="1:17" ht="15" x14ac:dyDescent="0.25">
      <c r="A1" s="4" t="s">
        <v>1920</v>
      </c>
    </row>
    <row r="2" spans="1:17" x14ac:dyDescent="0.2">
      <c r="A2" s="9"/>
    </row>
    <row r="3" spans="1:17" s="334" customFormat="1" ht="25.5" customHeight="1" x14ac:dyDescent="0.2">
      <c r="A3" s="871" t="s">
        <v>454</v>
      </c>
      <c r="B3" s="44">
        <v>2006</v>
      </c>
      <c r="C3" s="44">
        <v>2007</v>
      </c>
      <c r="D3" s="44">
        <v>2008</v>
      </c>
      <c r="E3" s="44">
        <v>2009</v>
      </c>
      <c r="F3" s="44">
        <v>2010</v>
      </c>
      <c r="G3" s="44">
        <v>2011</v>
      </c>
      <c r="H3" s="44">
        <v>2012</v>
      </c>
      <c r="I3" s="44">
        <v>2013</v>
      </c>
      <c r="J3" s="44">
        <v>2014</v>
      </c>
      <c r="K3" s="44">
        <v>2015</v>
      </c>
      <c r="L3" s="44">
        <v>2016</v>
      </c>
      <c r="M3" s="44">
        <v>2017</v>
      </c>
      <c r="N3" s="44">
        <v>2018</v>
      </c>
      <c r="O3" s="44">
        <v>2019</v>
      </c>
      <c r="P3" s="44">
        <v>2020</v>
      </c>
      <c r="Q3" s="344" t="s">
        <v>1921</v>
      </c>
    </row>
    <row r="4" spans="1:17" ht="12.75" customHeight="1" x14ac:dyDescent="0.2">
      <c r="A4" s="881" t="s">
        <v>455</v>
      </c>
      <c r="B4" s="272">
        <v>447</v>
      </c>
      <c r="C4" s="272">
        <v>531</v>
      </c>
      <c r="D4" s="272">
        <v>419</v>
      </c>
      <c r="E4" s="272">
        <v>402</v>
      </c>
      <c r="F4" s="272">
        <v>373</v>
      </c>
      <c r="G4" s="272">
        <v>380</v>
      </c>
      <c r="H4" s="272">
        <v>338</v>
      </c>
      <c r="I4" s="272">
        <v>273</v>
      </c>
      <c r="J4" s="272">
        <v>285</v>
      </c>
      <c r="K4" s="272">
        <v>251</v>
      </c>
      <c r="L4" s="272">
        <v>267</v>
      </c>
      <c r="M4" s="272">
        <v>267</v>
      </c>
      <c r="N4" s="272">
        <v>299</v>
      </c>
      <c r="O4" s="272">
        <v>238</v>
      </c>
      <c r="P4" s="272">
        <v>190</v>
      </c>
      <c r="Q4" s="913">
        <f>P4/P$17*100</f>
        <v>71.698113207547166</v>
      </c>
    </row>
    <row r="5" spans="1:17" ht="12.75" customHeight="1" x14ac:dyDescent="0.2">
      <c r="A5" s="882" t="s">
        <v>456</v>
      </c>
      <c r="B5" s="272">
        <v>72</v>
      </c>
      <c r="C5" s="272">
        <v>81</v>
      </c>
      <c r="D5" s="272">
        <v>65</v>
      </c>
      <c r="E5" s="272">
        <v>66</v>
      </c>
      <c r="F5" s="272">
        <v>64</v>
      </c>
      <c r="G5" s="272">
        <v>75</v>
      </c>
      <c r="H5" s="272">
        <v>67</v>
      </c>
      <c r="I5" s="272">
        <v>51</v>
      </c>
      <c r="J5" s="272">
        <v>56</v>
      </c>
      <c r="K5" s="272">
        <v>57</v>
      </c>
      <c r="L5" s="272">
        <v>74</v>
      </c>
      <c r="M5" s="272">
        <v>67</v>
      </c>
      <c r="N5" s="272">
        <v>56</v>
      </c>
      <c r="O5" s="272">
        <v>49</v>
      </c>
      <c r="P5" s="272">
        <v>40</v>
      </c>
      <c r="Q5" s="913">
        <f t="shared" ref="Q5:Q16" si="0">P5/P$17*100</f>
        <v>15.09433962264151</v>
      </c>
    </row>
    <row r="6" spans="1:17" ht="12.75" customHeight="1" x14ac:dyDescent="0.2">
      <c r="A6" s="882" t="s">
        <v>457</v>
      </c>
      <c r="B6" s="272">
        <v>74</v>
      </c>
      <c r="C6" s="272">
        <v>83</v>
      </c>
      <c r="D6" s="272">
        <v>72</v>
      </c>
      <c r="E6" s="272">
        <v>69</v>
      </c>
      <c r="F6" s="272">
        <v>57</v>
      </c>
      <c r="G6" s="272">
        <v>52</v>
      </c>
      <c r="H6" s="272">
        <v>47</v>
      </c>
      <c r="I6" s="272">
        <v>33</v>
      </c>
      <c r="J6" s="272">
        <v>40</v>
      </c>
      <c r="K6" s="272">
        <v>36</v>
      </c>
      <c r="L6" s="272">
        <v>30</v>
      </c>
      <c r="M6" s="272">
        <v>33</v>
      </c>
      <c r="N6" s="272">
        <v>27</v>
      </c>
      <c r="O6" s="272">
        <v>29</v>
      </c>
      <c r="P6" s="272">
        <v>15</v>
      </c>
      <c r="Q6" s="913">
        <f t="shared" si="0"/>
        <v>5.6603773584905666</v>
      </c>
    </row>
    <row r="7" spans="1:17" ht="12.75" customHeight="1" x14ac:dyDescent="0.2">
      <c r="A7" s="882" t="s">
        <v>458</v>
      </c>
      <c r="B7" s="272">
        <v>30</v>
      </c>
      <c r="C7" s="272">
        <v>28</v>
      </c>
      <c r="D7" s="272">
        <v>17</v>
      </c>
      <c r="E7" s="272">
        <v>22</v>
      </c>
      <c r="F7" s="272">
        <v>27</v>
      </c>
      <c r="G7" s="272">
        <v>17</v>
      </c>
      <c r="H7" s="272">
        <v>23</v>
      </c>
      <c r="I7" s="272">
        <v>14</v>
      </c>
      <c r="J7" s="272">
        <v>14</v>
      </c>
      <c r="K7" s="272">
        <v>17</v>
      </c>
      <c r="L7" s="272">
        <v>12</v>
      </c>
      <c r="M7" s="272">
        <v>14</v>
      </c>
      <c r="N7" s="272">
        <v>17</v>
      </c>
      <c r="O7" s="272">
        <v>23</v>
      </c>
      <c r="P7" s="272">
        <v>12</v>
      </c>
      <c r="Q7" s="913">
        <f t="shared" si="0"/>
        <v>4.5283018867924527</v>
      </c>
    </row>
    <row r="8" spans="1:17" ht="12.75" customHeight="1" x14ac:dyDescent="0.2">
      <c r="A8" s="882" t="s">
        <v>459</v>
      </c>
      <c r="B8" s="272">
        <v>2</v>
      </c>
      <c r="C8" s="272">
        <v>2</v>
      </c>
      <c r="D8" s="272">
        <v>3</v>
      </c>
      <c r="E8" s="272">
        <v>2</v>
      </c>
      <c r="F8" s="272">
        <v>1</v>
      </c>
      <c r="G8" s="272">
        <v>3</v>
      </c>
      <c r="H8" s="272">
        <v>4</v>
      </c>
      <c r="I8" s="272">
        <v>3</v>
      </c>
      <c r="J8" s="272">
        <v>1</v>
      </c>
      <c r="K8" s="272">
        <v>1</v>
      </c>
      <c r="L8" s="272">
        <v>1</v>
      </c>
      <c r="M8" s="272">
        <v>1</v>
      </c>
      <c r="N8" s="272">
        <v>3</v>
      </c>
      <c r="O8" s="272">
        <v>4</v>
      </c>
      <c r="P8" s="272">
        <v>3</v>
      </c>
      <c r="Q8" s="913">
        <f t="shared" si="0"/>
        <v>1.1320754716981132</v>
      </c>
    </row>
    <row r="9" spans="1:17" ht="12.75" customHeight="1" x14ac:dyDescent="0.2">
      <c r="A9" s="882" t="s">
        <v>460</v>
      </c>
      <c r="B9" s="272" t="s">
        <v>45</v>
      </c>
      <c r="C9" s="272">
        <v>4</v>
      </c>
      <c r="D9" s="272">
        <v>2</v>
      </c>
      <c r="E9" s="272">
        <v>1</v>
      </c>
      <c r="F9" s="272">
        <v>6</v>
      </c>
      <c r="G9" s="272">
        <v>2</v>
      </c>
      <c r="H9" s="272">
        <v>1</v>
      </c>
      <c r="I9" s="272">
        <v>2</v>
      </c>
      <c r="J9" s="272" t="s">
        <v>45</v>
      </c>
      <c r="K9" s="272">
        <v>2</v>
      </c>
      <c r="L9" s="272">
        <v>1</v>
      </c>
      <c r="M9" s="272">
        <v>2</v>
      </c>
      <c r="N9" s="272">
        <v>1</v>
      </c>
      <c r="O9" s="272">
        <v>1</v>
      </c>
      <c r="P9" s="272">
        <v>1</v>
      </c>
      <c r="Q9" s="913">
        <f t="shared" si="0"/>
        <v>0.37735849056603776</v>
      </c>
    </row>
    <row r="10" spans="1:17" ht="12.75" customHeight="1" x14ac:dyDescent="0.2">
      <c r="A10" s="882" t="s">
        <v>461</v>
      </c>
      <c r="B10" s="272" t="s">
        <v>45</v>
      </c>
      <c r="C10" s="272">
        <v>2</v>
      </c>
      <c r="D10" s="272">
        <v>2</v>
      </c>
      <c r="E10" s="272" t="s">
        <v>45</v>
      </c>
      <c r="F10" s="272">
        <v>1</v>
      </c>
      <c r="G10" s="272">
        <v>1</v>
      </c>
      <c r="H10" s="272">
        <v>1</v>
      </c>
      <c r="I10" s="272" t="s">
        <v>45</v>
      </c>
      <c r="J10" s="272">
        <v>1</v>
      </c>
      <c r="K10" s="272">
        <v>2</v>
      </c>
      <c r="L10" s="272">
        <v>1</v>
      </c>
      <c r="M10" s="272" t="s">
        <v>45</v>
      </c>
      <c r="N10" s="272" t="s">
        <v>45</v>
      </c>
      <c r="O10" s="272" t="s">
        <v>45</v>
      </c>
      <c r="P10" s="272">
        <v>3</v>
      </c>
      <c r="Q10" s="913">
        <f t="shared" si="0"/>
        <v>1.1320754716981132</v>
      </c>
    </row>
    <row r="11" spans="1:17" ht="12.75" customHeight="1" x14ac:dyDescent="0.2">
      <c r="A11" s="882" t="s">
        <v>581</v>
      </c>
      <c r="B11" s="272">
        <v>1</v>
      </c>
      <c r="C11" s="272">
        <v>1</v>
      </c>
      <c r="D11" s="272">
        <v>1</v>
      </c>
      <c r="E11" s="272">
        <v>2</v>
      </c>
      <c r="F11" s="272" t="s">
        <v>45</v>
      </c>
      <c r="G11" s="272" t="s">
        <v>45</v>
      </c>
      <c r="H11" s="272" t="s">
        <v>45</v>
      </c>
      <c r="I11" s="272" t="s">
        <v>45</v>
      </c>
      <c r="J11" s="272">
        <v>1</v>
      </c>
      <c r="K11" s="272" t="s">
        <v>45</v>
      </c>
      <c r="L11" s="272" t="s">
        <v>45</v>
      </c>
      <c r="M11" s="272">
        <v>1</v>
      </c>
      <c r="N11" s="272" t="s">
        <v>45</v>
      </c>
      <c r="O11" s="272">
        <v>1</v>
      </c>
      <c r="P11" s="272">
        <v>0</v>
      </c>
      <c r="Q11" s="913">
        <f t="shared" si="0"/>
        <v>0</v>
      </c>
    </row>
    <row r="12" spans="1:17" ht="12.75" customHeight="1" x14ac:dyDescent="0.2">
      <c r="A12" s="882" t="s">
        <v>463</v>
      </c>
      <c r="B12" s="272" t="s">
        <v>45</v>
      </c>
      <c r="C12" s="272" t="s">
        <v>45</v>
      </c>
      <c r="D12" s="272" t="s">
        <v>45</v>
      </c>
      <c r="E12" s="272" t="s">
        <v>45</v>
      </c>
      <c r="F12" s="272" t="s">
        <v>45</v>
      </c>
      <c r="G12" s="272" t="s">
        <v>45</v>
      </c>
      <c r="H12" s="272" t="s">
        <v>45</v>
      </c>
      <c r="I12" s="272" t="s">
        <v>45</v>
      </c>
      <c r="J12" s="272">
        <v>1</v>
      </c>
      <c r="K12" s="272" t="s">
        <v>45</v>
      </c>
      <c r="L12" s="272">
        <v>1</v>
      </c>
      <c r="M12" s="272">
        <v>1</v>
      </c>
      <c r="N12" s="272" t="s">
        <v>45</v>
      </c>
      <c r="O12" s="272">
        <v>1</v>
      </c>
      <c r="P12" s="272">
        <v>0</v>
      </c>
      <c r="Q12" s="913">
        <f t="shared" si="0"/>
        <v>0</v>
      </c>
    </row>
    <row r="13" spans="1:17" ht="12.75" customHeight="1" x14ac:dyDescent="0.2">
      <c r="A13" s="882" t="s">
        <v>504</v>
      </c>
      <c r="B13" s="272">
        <v>2</v>
      </c>
      <c r="C13" s="272" t="s">
        <v>45</v>
      </c>
      <c r="D13" s="272" t="s">
        <v>45</v>
      </c>
      <c r="E13" s="272">
        <v>1</v>
      </c>
      <c r="F13" s="272">
        <v>1</v>
      </c>
      <c r="G13" s="272">
        <v>2</v>
      </c>
      <c r="H13" s="272" t="s">
        <v>45</v>
      </c>
      <c r="I13" s="272" t="s">
        <v>45</v>
      </c>
      <c r="J13" s="272">
        <v>2</v>
      </c>
      <c r="K13" s="272">
        <v>1</v>
      </c>
      <c r="L13" s="272" t="s">
        <v>45</v>
      </c>
      <c r="M13" s="272">
        <v>1</v>
      </c>
      <c r="N13" s="272">
        <v>2</v>
      </c>
      <c r="O13" s="272" t="s">
        <v>45</v>
      </c>
      <c r="P13" s="272">
        <v>0</v>
      </c>
      <c r="Q13" s="913">
        <f t="shared" si="0"/>
        <v>0</v>
      </c>
    </row>
    <row r="14" spans="1:17" ht="12.75" customHeight="1" x14ac:dyDescent="0.2">
      <c r="A14" s="882" t="s">
        <v>462</v>
      </c>
      <c r="B14" s="272" t="s">
        <v>45</v>
      </c>
      <c r="C14" s="272" t="s">
        <v>45</v>
      </c>
      <c r="D14" s="272" t="s">
        <v>45</v>
      </c>
      <c r="E14" s="272">
        <v>2</v>
      </c>
      <c r="F14" s="272">
        <v>1</v>
      </c>
      <c r="G14" s="272" t="s">
        <v>45</v>
      </c>
      <c r="H14" s="272" t="s">
        <v>45</v>
      </c>
      <c r="I14" s="272" t="s">
        <v>45</v>
      </c>
      <c r="J14" s="272" t="s">
        <v>45</v>
      </c>
      <c r="K14" s="272" t="s">
        <v>45</v>
      </c>
      <c r="L14" s="272" t="s">
        <v>45</v>
      </c>
      <c r="M14" s="272" t="s">
        <v>45</v>
      </c>
      <c r="N14" s="272">
        <v>1</v>
      </c>
      <c r="O14" s="272" t="s">
        <v>45</v>
      </c>
      <c r="P14" s="272">
        <v>0</v>
      </c>
      <c r="Q14" s="913">
        <f t="shared" si="0"/>
        <v>0</v>
      </c>
    </row>
    <row r="15" spans="1:17" ht="12.75" customHeight="1" x14ac:dyDescent="0.2">
      <c r="A15" s="882" t="s">
        <v>1045</v>
      </c>
      <c r="B15" s="272" t="s">
        <v>45</v>
      </c>
      <c r="C15" s="272" t="s">
        <v>45</v>
      </c>
      <c r="D15" s="272" t="s">
        <v>45</v>
      </c>
      <c r="E15" s="272" t="s">
        <v>45</v>
      </c>
      <c r="F15" s="272" t="s">
        <v>45</v>
      </c>
      <c r="G15" s="272" t="s">
        <v>45</v>
      </c>
      <c r="H15" s="272" t="s">
        <v>45</v>
      </c>
      <c r="I15" s="272" t="s">
        <v>45</v>
      </c>
      <c r="J15" s="272" t="s">
        <v>45</v>
      </c>
      <c r="K15" s="272" t="s">
        <v>45</v>
      </c>
      <c r="L15" s="272">
        <v>1</v>
      </c>
      <c r="M15" s="272" t="s">
        <v>45</v>
      </c>
      <c r="N15" s="272" t="s">
        <v>45</v>
      </c>
      <c r="O15" s="272" t="s">
        <v>45</v>
      </c>
      <c r="P15" s="272">
        <v>0</v>
      </c>
      <c r="Q15" s="913">
        <f t="shared" si="0"/>
        <v>0</v>
      </c>
    </row>
    <row r="16" spans="1:17" ht="12.75" customHeight="1" x14ac:dyDescent="0.2">
      <c r="A16" s="882" t="s">
        <v>150</v>
      </c>
      <c r="B16" s="272" t="s">
        <v>45</v>
      </c>
      <c r="C16" s="272" t="s">
        <v>45</v>
      </c>
      <c r="D16" s="272" t="s">
        <v>45</v>
      </c>
      <c r="E16" s="272">
        <v>5</v>
      </c>
      <c r="F16" s="272" t="s">
        <v>45</v>
      </c>
      <c r="G16" s="272">
        <v>1</v>
      </c>
      <c r="H16" s="272">
        <v>2</v>
      </c>
      <c r="I16" s="272">
        <v>2</v>
      </c>
      <c r="J16" s="272" t="s">
        <v>45</v>
      </c>
      <c r="K16" s="272" t="s">
        <v>45</v>
      </c>
      <c r="L16" s="272">
        <v>1</v>
      </c>
      <c r="M16" s="272" t="s">
        <v>45</v>
      </c>
      <c r="N16" s="272" t="s">
        <v>45</v>
      </c>
      <c r="O16" s="272" t="s">
        <v>45</v>
      </c>
      <c r="P16" s="272">
        <v>1</v>
      </c>
      <c r="Q16" s="913">
        <f t="shared" si="0"/>
        <v>0.37735849056603776</v>
      </c>
    </row>
    <row r="17" spans="1:17" ht="12.75" customHeight="1" x14ac:dyDescent="0.2">
      <c r="A17" s="882" t="s">
        <v>46</v>
      </c>
      <c r="B17" s="588">
        <v>628</v>
      </c>
      <c r="C17" s="588">
        <v>732</v>
      </c>
      <c r="D17" s="588">
        <v>581</v>
      </c>
      <c r="E17" s="588">
        <v>572</v>
      </c>
      <c r="F17" s="588">
        <v>531</v>
      </c>
      <c r="G17" s="588">
        <v>533</v>
      </c>
      <c r="H17" s="588">
        <v>483</v>
      </c>
      <c r="I17" s="588">
        <v>378</v>
      </c>
      <c r="J17" s="588">
        <v>401</v>
      </c>
      <c r="K17" s="588">
        <v>367</v>
      </c>
      <c r="L17" s="588">
        <v>389</v>
      </c>
      <c r="M17" s="588">
        <v>387</v>
      </c>
      <c r="N17" s="588">
        <v>406</v>
      </c>
      <c r="O17" s="588">
        <f>SUM(O4:O16)</f>
        <v>346</v>
      </c>
      <c r="P17" s="588">
        <f>SUM(P4:P16)</f>
        <v>265</v>
      </c>
      <c r="Q17" s="588">
        <f>SUM(Q4:Q16)</f>
        <v>100</v>
      </c>
    </row>
    <row r="18" spans="1:17" x14ac:dyDescent="0.2">
      <c r="A18" s="1" t="s">
        <v>525</v>
      </c>
    </row>
    <row r="19" spans="1:17" x14ac:dyDescent="0.2">
      <c r="A19" s="16" t="s">
        <v>517</v>
      </c>
    </row>
    <row r="20" spans="1:17" x14ac:dyDescent="0.2">
      <c r="A20" s="16"/>
    </row>
    <row r="21" spans="1:17" x14ac:dyDescent="0.2">
      <c r="A21" s="16"/>
    </row>
    <row r="22" spans="1:17" x14ac:dyDescent="0.2">
      <c r="A22" s="16"/>
    </row>
    <row r="23" spans="1:17" x14ac:dyDescent="0.2">
      <c r="A23" s="16"/>
    </row>
    <row r="32" spans="1:17" ht="15" x14ac:dyDescent="0.25">
      <c r="A32" s="4" t="s">
        <v>1922</v>
      </c>
    </row>
    <row r="33" spans="1:8" ht="15" x14ac:dyDescent="0.25">
      <c r="A33" s="4"/>
    </row>
    <row r="34" spans="1:8" s="293" customFormat="1" ht="20.45" customHeight="1" x14ac:dyDescent="0.2">
      <c r="A34" s="985" t="s">
        <v>0</v>
      </c>
      <c r="C34" s="1135" t="s">
        <v>1113</v>
      </c>
      <c r="D34" s="1136"/>
      <c r="E34" s="1137"/>
      <c r="F34" s="975" t="s">
        <v>1151</v>
      </c>
      <c r="G34" s="975"/>
      <c r="H34" s="975"/>
    </row>
    <row r="35" spans="1:8" ht="20.45" customHeight="1" x14ac:dyDescent="0.2">
      <c r="A35" s="985"/>
      <c r="C35" s="871" t="s">
        <v>146</v>
      </c>
      <c r="D35" s="871" t="s">
        <v>147</v>
      </c>
      <c r="E35" s="870" t="s">
        <v>338</v>
      </c>
      <c r="F35" s="871" t="s">
        <v>1133</v>
      </c>
      <c r="G35" s="871" t="s">
        <v>1132</v>
      </c>
      <c r="H35" s="870" t="s">
        <v>338</v>
      </c>
    </row>
    <row r="36" spans="1:8" x14ac:dyDescent="0.2">
      <c r="A36" s="920">
        <v>2010</v>
      </c>
      <c r="C36" s="330">
        <v>358</v>
      </c>
      <c r="D36" s="53">
        <v>171</v>
      </c>
      <c r="E36" s="330">
        <f t="shared" ref="E36:E46" si="1">SUM(D36+C36)</f>
        <v>529</v>
      </c>
      <c r="F36" s="179">
        <f t="shared" ref="F36:H46" si="2">C36/$E36*100</f>
        <v>67.674858223062387</v>
      </c>
      <c r="G36" s="179">
        <f t="shared" si="2"/>
        <v>32.325141776937613</v>
      </c>
      <c r="H36" s="179">
        <f t="shared" si="2"/>
        <v>100</v>
      </c>
    </row>
    <row r="37" spans="1:8" x14ac:dyDescent="0.2">
      <c r="A37" s="921">
        <v>2011</v>
      </c>
      <c r="C37" s="331">
        <v>547</v>
      </c>
      <c r="D37" s="54">
        <v>286</v>
      </c>
      <c r="E37" s="331">
        <f t="shared" si="1"/>
        <v>833</v>
      </c>
      <c r="F37" s="179">
        <f t="shared" si="2"/>
        <v>65.666266506602639</v>
      </c>
      <c r="G37" s="179">
        <f t="shared" si="2"/>
        <v>34.333733493397361</v>
      </c>
      <c r="H37" s="179">
        <f t="shared" si="2"/>
        <v>100</v>
      </c>
    </row>
    <row r="38" spans="1:8" x14ac:dyDescent="0.2">
      <c r="A38" s="921">
        <v>2012</v>
      </c>
      <c r="C38" s="331">
        <v>305</v>
      </c>
      <c r="D38" s="54">
        <v>177</v>
      </c>
      <c r="E38" s="331">
        <f t="shared" si="1"/>
        <v>482</v>
      </c>
      <c r="F38" s="179">
        <f t="shared" si="2"/>
        <v>63.278008298755182</v>
      </c>
      <c r="G38" s="179">
        <f t="shared" si="2"/>
        <v>36.721991701244818</v>
      </c>
      <c r="H38" s="179">
        <f t="shared" si="2"/>
        <v>100</v>
      </c>
    </row>
    <row r="39" spans="1:8" x14ac:dyDescent="0.2">
      <c r="A39" s="921">
        <v>2013</v>
      </c>
      <c r="C39" s="331">
        <v>253</v>
      </c>
      <c r="D39" s="54">
        <v>125</v>
      </c>
      <c r="E39" s="331">
        <f t="shared" si="1"/>
        <v>378</v>
      </c>
      <c r="F39" s="179">
        <f t="shared" si="2"/>
        <v>66.931216931216937</v>
      </c>
      <c r="G39" s="179">
        <f t="shared" si="2"/>
        <v>33.06878306878307</v>
      </c>
      <c r="H39" s="179">
        <f t="shared" si="2"/>
        <v>100</v>
      </c>
    </row>
    <row r="40" spans="1:8" x14ac:dyDescent="0.2">
      <c r="A40" s="921">
        <v>2014</v>
      </c>
      <c r="C40" s="331">
        <v>253</v>
      </c>
      <c r="D40" s="54">
        <v>148</v>
      </c>
      <c r="E40" s="331">
        <f t="shared" si="1"/>
        <v>401</v>
      </c>
      <c r="F40" s="179">
        <f t="shared" si="2"/>
        <v>63.092269326683294</v>
      </c>
      <c r="G40" s="179">
        <f t="shared" si="2"/>
        <v>36.907730673316706</v>
      </c>
      <c r="H40" s="179">
        <f t="shared" si="2"/>
        <v>100</v>
      </c>
    </row>
    <row r="41" spans="1:8" x14ac:dyDescent="0.2">
      <c r="A41" s="921">
        <v>2015</v>
      </c>
      <c r="C41" s="331">
        <v>242</v>
      </c>
      <c r="D41" s="54">
        <v>125</v>
      </c>
      <c r="E41" s="331">
        <f t="shared" si="1"/>
        <v>367</v>
      </c>
      <c r="F41" s="179">
        <f t="shared" si="2"/>
        <v>65.940054495912804</v>
      </c>
      <c r="G41" s="179">
        <f t="shared" si="2"/>
        <v>34.059945504087189</v>
      </c>
      <c r="H41" s="179">
        <f t="shared" si="2"/>
        <v>100</v>
      </c>
    </row>
    <row r="42" spans="1:8" x14ac:dyDescent="0.2">
      <c r="A42" s="922">
        <v>2016</v>
      </c>
      <c r="C42" s="332">
        <v>240</v>
      </c>
      <c r="D42" s="60">
        <v>148</v>
      </c>
      <c r="E42" s="332">
        <f t="shared" si="1"/>
        <v>388</v>
      </c>
      <c r="F42" s="179">
        <f t="shared" si="2"/>
        <v>61.855670103092784</v>
      </c>
      <c r="G42" s="179">
        <f t="shared" si="2"/>
        <v>38.144329896907216</v>
      </c>
      <c r="H42" s="179">
        <f t="shared" si="2"/>
        <v>100</v>
      </c>
    </row>
    <row r="43" spans="1:8" x14ac:dyDescent="0.2">
      <c r="A43" s="922">
        <v>2017</v>
      </c>
      <c r="C43" s="332">
        <v>245</v>
      </c>
      <c r="D43" s="60">
        <v>142</v>
      </c>
      <c r="E43" s="332">
        <f t="shared" si="1"/>
        <v>387</v>
      </c>
      <c r="F43" s="179">
        <f t="shared" si="2"/>
        <v>63.307493540051688</v>
      </c>
      <c r="G43" s="179">
        <f t="shared" si="2"/>
        <v>36.692506459948319</v>
      </c>
      <c r="H43" s="179">
        <f t="shared" si="2"/>
        <v>100</v>
      </c>
    </row>
    <row r="44" spans="1:8" x14ac:dyDescent="0.2">
      <c r="A44" s="922">
        <v>2018</v>
      </c>
      <c r="C44" s="332">
        <v>264</v>
      </c>
      <c r="D44" s="60">
        <v>142</v>
      </c>
      <c r="E44" s="332">
        <f t="shared" si="1"/>
        <v>406</v>
      </c>
      <c r="F44" s="179">
        <f t="shared" si="2"/>
        <v>65.024630541871915</v>
      </c>
      <c r="G44" s="179">
        <f t="shared" si="2"/>
        <v>34.975369458128078</v>
      </c>
      <c r="H44" s="179">
        <f t="shared" si="2"/>
        <v>100</v>
      </c>
    </row>
    <row r="45" spans="1:8" ht="12" customHeight="1" x14ac:dyDescent="0.2">
      <c r="A45" s="922">
        <v>2019</v>
      </c>
      <c r="C45" s="332">
        <v>226</v>
      </c>
      <c r="D45" s="60">
        <v>120</v>
      </c>
      <c r="E45" s="332">
        <f t="shared" si="1"/>
        <v>346</v>
      </c>
      <c r="F45" s="179">
        <f t="shared" si="2"/>
        <v>65.317919075144502</v>
      </c>
      <c r="G45" s="179">
        <f t="shared" si="2"/>
        <v>34.682080924855491</v>
      </c>
      <c r="H45" s="179">
        <f t="shared" si="2"/>
        <v>100</v>
      </c>
    </row>
    <row r="46" spans="1:8" ht="12" customHeight="1" x14ac:dyDescent="0.2">
      <c r="A46" s="922">
        <v>2020</v>
      </c>
      <c r="C46" s="332">
        <v>173</v>
      </c>
      <c r="D46" s="60">
        <v>92</v>
      </c>
      <c r="E46" s="332">
        <f t="shared" si="1"/>
        <v>265</v>
      </c>
      <c r="F46" s="179">
        <f t="shared" si="2"/>
        <v>65.283018867924525</v>
      </c>
      <c r="G46" s="179">
        <f t="shared" si="2"/>
        <v>34.716981132075468</v>
      </c>
      <c r="H46" s="179">
        <f t="shared" si="2"/>
        <v>100</v>
      </c>
    </row>
    <row r="47" spans="1:8" x14ac:dyDescent="0.2">
      <c r="A47" s="16"/>
    </row>
    <row r="48" spans="1:8" ht="8.25" customHeight="1" x14ac:dyDescent="0.2"/>
    <row r="49" spans="1:4" ht="13.5" customHeight="1" x14ac:dyDescent="0.25">
      <c r="A49" s="4" t="s">
        <v>1923</v>
      </c>
    </row>
    <row r="50" spans="1:4" ht="13.5" customHeight="1" x14ac:dyDescent="0.2"/>
    <row r="51" spans="1:4" ht="21" customHeight="1" x14ac:dyDescent="0.2">
      <c r="A51" s="871" t="s">
        <v>1273</v>
      </c>
      <c r="C51" s="44">
        <v>2020</v>
      </c>
      <c r="D51" s="44" t="s">
        <v>1095</v>
      </c>
    </row>
    <row r="52" spans="1:4" ht="13.5" customHeight="1" x14ac:dyDescent="0.2">
      <c r="A52" s="130" t="s">
        <v>1924</v>
      </c>
      <c r="C52" s="60">
        <v>5</v>
      </c>
      <c r="D52" s="59">
        <f>C52/C$58*100</f>
        <v>1.8867924528301887</v>
      </c>
    </row>
    <row r="53" spans="1:4" ht="13.5" customHeight="1" x14ac:dyDescent="0.2">
      <c r="A53" s="130" t="s">
        <v>1925</v>
      </c>
      <c r="C53" s="60">
        <v>57</v>
      </c>
      <c r="D53" s="59">
        <f t="shared" ref="D53:D58" si="3">C53/C$58*100</f>
        <v>21.509433962264151</v>
      </c>
    </row>
    <row r="54" spans="1:4" ht="13.5" customHeight="1" x14ac:dyDescent="0.2">
      <c r="A54" s="130" t="s">
        <v>1926</v>
      </c>
      <c r="C54" s="60">
        <v>78</v>
      </c>
      <c r="D54" s="59">
        <f t="shared" si="3"/>
        <v>29.433962264150942</v>
      </c>
    </row>
    <row r="55" spans="1:4" ht="13.5" customHeight="1" x14ac:dyDescent="0.2">
      <c r="A55" s="130" t="s">
        <v>1927</v>
      </c>
      <c r="C55" s="60">
        <v>79</v>
      </c>
      <c r="D55" s="59">
        <f t="shared" si="3"/>
        <v>29.811320754716981</v>
      </c>
    </row>
    <row r="56" spans="1:4" ht="13.5" customHeight="1" x14ac:dyDescent="0.2">
      <c r="A56" s="130" t="s">
        <v>1928</v>
      </c>
      <c r="C56" s="60">
        <v>45</v>
      </c>
      <c r="D56" s="59">
        <f t="shared" si="3"/>
        <v>16.981132075471699</v>
      </c>
    </row>
    <row r="57" spans="1:4" ht="13.5" customHeight="1" x14ac:dyDescent="0.2">
      <c r="A57" s="130" t="s">
        <v>1130</v>
      </c>
      <c r="C57" s="60">
        <v>1</v>
      </c>
      <c r="D57" s="59">
        <f t="shared" si="3"/>
        <v>0.37735849056603776</v>
      </c>
    </row>
    <row r="58" spans="1:4" s="9" customFormat="1" ht="13.5" customHeight="1" x14ac:dyDescent="0.2">
      <c r="A58" s="309" t="s">
        <v>46</v>
      </c>
      <c r="C58" s="62">
        <f>SUM(C52:C57)</f>
        <v>265</v>
      </c>
      <c r="D58" s="584">
        <f t="shared" si="3"/>
        <v>100</v>
      </c>
    </row>
    <row r="59" spans="1:4" ht="13.5" customHeight="1" x14ac:dyDescent="0.2"/>
  </sheetData>
  <mergeCells count="3">
    <mergeCell ref="A34:A35"/>
    <mergeCell ref="C34:E34"/>
    <mergeCell ref="F34:H34"/>
  </mergeCells>
  <pageMargins left="0.7" right="0.7" top="0.75" bottom="0.75" header="0.3" footer="0.3"/>
  <pageSetup paperSize="9" scale="95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92A9-E0D9-421C-99C0-6EB9D40C2B06}">
  <dimension ref="A1:M49"/>
  <sheetViews>
    <sheetView workbookViewId="0">
      <selection activeCell="N13" sqref="N13"/>
    </sheetView>
  </sheetViews>
  <sheetFormatPr defaultColWidth="9.140625" defaultRowHeight="12.75" x14ac:dyDescent="0.2"/>
  <cols>
    <col min="1" max="1" width="12.85546875" style="1" customWidth="1"/>
    <col min="2" max="10" width="6.28515625" style="1" customWidth="1"/>
    <col min="11" max="11" width="6.42578125" style="1" customWidth="1"/>
    <col min="12" max="16384" width="9.140625" style="1"/>
  </cols>
  <sheetData>
    <row r="1" spans="1:12" s="333" customFormat="1" ht="46.5" customHeight="1" x14ac:dyDescent="0.2">
      <c r="A1" s="990" t="s">
        <v>1929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</row>
    <row r="2" spans="1:12" x14ac:dyDescent="0.2">
      <c r="A2" s="9"/>
      <c r="B2" s="232"/>
      <c r="C2" s="232"/>
      <c r="D2" s="232"/>
      <c r="H2" s="232"/>
      <c r="J2" s="1" t="s">
        <v>43</v>
      </c>
    </row>
    <row r="3" spans="1:12" s="334" customFormat="1" ht="18.75" customHeight="1" x14ac:dyDescent="0.2">
      <c r="A3" s="1138" t="s">
        <v>580</v>
      </c>
      <c r="B3" s="975">
        <v>2018</v>
      </c>
      <c r="C3" s="975"/>
      <c r="D3" s="975"/>
      <c r="E3" s="975"/>
      <c r="F3" s="975"/>
      <c r="G3" s="975">
        <v>2020</v>
      </c>
      <c r="H3" s="975"/>
      <c r="I3" s="975"/>
      <c r="J3" s="975"/>
      <c r="K3" s="975"/>
    </row>
    <row r="4" spans="1:12" s="195" customFormat="1" ht="31.5" customHeight="1" x14ac:dyDescent="0.2">
      <c r="A4" s="1139"/>
      <c r="B4" s="871" t="s">
        <v>146</v>
      </c>
      <c r="C4" s="871" t="s">
        <v>147</v>
      </c>
      <c r="D4" s="871" t="s">
        <v>46</v>
      </c>
      <c r="E4" s="871" t="s">
        <v>1044</v>
      </c>
      <c r="F4" s="871" t="s">
        <v>514</v>
      </c>
      <c r="G4" s="871" t="s">
        <v>146</v>
      </c>
      <c r="H4" s="871" t="s">
        <v>147</v>
      </c>
      <c r="I4" s="871" t="s">
        <v>46</v>
      </c>
      <c r="J4" s="871" t="s">
        <v>1044</v>
      </c>
      <c r="K4" s="871" t="s">
        <v>514</v>
      </c>
    </row>
    <row r="5" spans="1:12" x14ac:dyDescent="0.2">
      <c r="A5" s="71" t="s">
        <v>1288</v>
      </c>
      <c r="B5" s="914">
        <v>21</v>
      </c>
      <c r="C5" s="71">
        <v>6</v>
      </c>
      <c r="D5" s="914">
        <f t="shared" ref="D5:D11" si="0">C5+B5</f>
        <v>27</v>
      </c>
      <c r="E5" s="59">
        <f t="shared" ref="E5:E13" si="1">D5/D$13*100</f>
        <v>6.6502463054187197</v>
      </c>
      <c r="F5" s="70">
        <f t="shared" ref="F5:F11" si="2">C5/D5*100</f>
        <v>22.222222222222221</v>
      </c>
      <c r="G5" s="914">
        <v>17</v>
      </c>
      <c r="H5" s="71">
        <v>9</v>
      </c>
      <c r="I5" s="914">
        <v>26</v>
      </c>
      <c r="J5" s="59">
        <f t="shared" ref="J5:J13" si="3">I5/I$13*100</f>
        <v>9.8113207547169825</v>
      </c>
      <c r="K5" s="70">
        <f t="shared" ref="K5:K10" si="4">H5/I5*100</f>
        <v>34.615384615384613</v>
      </c>
    </row>
    <row r="6" spans="1:12" x14ac:dyDescent="0.2">
      <c r="A6" s="60" t="s">
        <v>520</v>
      </c>
      <c r="B6" s="335">
        <v>105</v>
      </c>
      <c r="C6" s="60">
        <v>50</v>
      </c>
      <c r="D6" s="335">
        <f t="shared" si="0"/>
        <v>155</v>
      </c>
      <c r="E6" s="59">
        <f t="shared" si="1"/>
        <v>38.177339901477829</v>
      </c>
      <c r="F6" s="59">
        <f t="shared" si="2"/>
        <v>32.258064516129032</v>
      </c>
      <c r="G6" s="335">
        <v>56</v>
      </c>
      <c r="H6" s="60">
        <v>24</v>
      </c>
      <c r="I6" s="335">
        <v>80</v>
      </c>
      <c r="J6" s="59">
        <f t="shared" si="3"/>
        <v>30.188679245283019</v>
      </c>
      <c r="K6" s="59">
        <f t="shared" si="4"/>
        <v>30</v>
      </c>
    </row>
    <row r="7" spans="1:12" x14ac:dyDescent="0.2">
      <c r="A7" s="60" t="s">
        <v>521</v>
      </c>
      <c r="B7" s="335">
        <v>46</v>
      </c>
      <c r="C7" s="60">
        <v>29</v>
      </c>
      <c r="D7" s="335">
        <f t="shared" si="0"/>
        <v>75</v>
      </c>
      <c r="E7" s="59">
        <f t="shared" si="1"/>
        <v>18.472906403940886</v>
      </c>
      <c r="F7" s="59">
        <f t="shared" si="2"/>
        <v>38.666666666666664</v>
      </c>
      <c r="G7" s="335">
        <v>59</v>
      </c>
      <c r="H7" s="60">
        <v>28</v>
      </c>
      <c r="I7" s="335">
        <v>87</v>
      </c>
      <c r="J7" s="59">
        <f t="shared" si="3"/>
        <v>32.830188679245282</v>
      </c>
      <c r="K7" s="59">
        <f t="shared" si="4"/>
        <v>32.183908045977013</v>
      </c>
    </row>
    <row r="8" spans="1:12" x14ac:dyDescent="0.2">
      <c r="A8" s="60" t="s">
        <v>522</v>
      </c>
      <c r="B8" s="335">
        <v>17</v>
      </c>
      <c r="C8" s="60">
        <v>13</v>
      </c>
      <c r="D8" s="335">
        <f t="shared" si="0"/>
        <v>30</v>
      </c>
      <c r="E8" s="59">
        <f t="shared" si="1"/>
        <v>7.389162561576355</v>
      </c>
      <c r="F8" s="59">
        <f t="shared" si="2"/>
        <v>43.333333333333336</v>
      </c>
      <c r="G8" s="335">
        <v>9</v>
      </c>
      <c r="H8" s="60">
        <v>7</v>
      </c>
      <c r="I8" s="335">
        <v>16</v>
      </c>
      <c r="J8" s="59">
        <f t="shared" si="3"/>
        <v>6.0377358490566042</v>
      </c>
      <c r="K8" s="59">
        <f t="shared" si="4"/>
        <v>43.75</v>
      </c>
    </row>
    <row r="9" spans="1:12" x14ac:dyDescent="0.2">
      <c r="A9" s="60" t="s">
        <v>523</v>
      </c>
      <c r="B9" s="335">
        <v>7</v>
      </c>
      <c r="C9" s="60">
        <v>9</v>
      </c>
      <c r="D9" s="335">
        <f t="shared" si="0"/>
        <v>16</v>
      </c>
      <c r="E9" s="59">
        <f t="shared" si="1"/>
        <v>3.9408866995073892</v>
      </c>
      <c r="F9" s="59">
        <f t="shared" si="2"/>
        <v>56.25</v>
      </c>
      <c r="G9" s="335">
        <v>2</v>
      </c>
      <c r="H9" s="60">
        <v>2</v>
      </c>
      <c r="I9" s="335">
        <v>4</v>
      </c>
      <c r="J9" s="59">
        <f t="shared" si="3"/>
        <v>1.5094339622641511</v>
      </c>
      <c r="K9" s="59">
        <f t="shared" si="4"/>
        <v>50</v>
      </c>
    </row>
    <row r="10" spans="1:12" x14ac:dyDescent="0.2">
      <c r="A10" s="60" t="s">
        <v>524</v>
      </c>
      <c r="B10" s="335">
        <v>10</v>
      </c>
      <c r="C10" s="60">
        <v>5</v>
      </c>
      <c r="D10" s="335">
        <f t="shared" si="0"/>
        <v>15</v>
      </c>
      <c r="E10" s="59">
        <f t="shared" si="1"/>
        <v>3.6945812807881775</v>
      </c>
      <c r="F10" s="59">
        <f t="shared" si="2"/>
        <v>33.333333333333329</v>
      </c>
      <c r="G10" s="335">
        <v>3</v>
      </c>
      <c r="H10" s="60">
        <v>3</v>
      </c>
      <c r="I10" s="335">
        <v>6</v>
      </c>
      <c r="J10" s="59">
        <f t="shared" si="3"/>
        <v>2.2641509433962264</v>
      </c>
      <c r="K10" s="59">
        <f t="shared" si="4"/>
        <v>50</v>
      </c>
    </row>
    <row r="11" spans="1:12" x14ac:dyDescent="0.2">
      <c r="A11" s="60" t="s">
        <v>1930</v>
      </c>
      <c r="B11" s="335">
        <v>1</v>
      </c>
      <c r="C11" s="60">
        <v>0</v>
      </c>
      <c r="D11" s="335">
        <f t="shared" si="0"/>
        <v>1</v>
      </c>
      <c r="E11" s="59">
        <f t="shared" si="1"/>
        <v>0.24630541871921183</v>
      </c>
      <c r="F11" s="59">
        <f t="shared" si="2"/>
        <v>0</v>
      </c>
      <c r="G11" s="335">
        <v>0</v>
      </c>
      <c r="H11" s="60">
        <v>0</v>
      </c>
      <c r="I11" s="335">
        <v>0</v>
      </c>
      <c r="J11" s="59">
        <f t="shared" si="3"/>
        <v>0</v>
      </c>
      <c r="K11" s="59">
        <v>0</v>
      </c>
    </row>
    <row r="12" spans="1:12" x14ac:dyDescent="0.2">
      <c r="A12" s="60" t="s">
        <v>515</v>
      </c>
      <c r="B12" s="335">
        <v>57</v>
      </c>
      <c r="C12" s="60">
        <v>30</v>
      </c>
      <c r="D12" s="335">
        <v>87</v>
      </c>
      <c r="E12" s="59">
        <f t="shared" si="1"/>
        <v>21.428571428571427</v>
      </c>
      <c r="F12" s="59">
        <v>34.482758620689658</v>
      </c>
      <c r="G12" s="335">
        <v>27</v>
      </c>
      <c r="H12" s="60">
        <v>19</v>
      </c>
      <c r="I12" s="335">
        <v>46</v>
      </c>
      <c r="J12" s="59">
        <f t="shared" si="3"/>
        <v>17.358490566037734</v>
      </c>
      <c r="K12" s="59">
        <v>34.482758620689658</v>
      </c>
    </row>
    <row r="13" spans="1:12" s="9" customFormat="1" x14ac:dyDescent="0.2">
      <c r="A13" s="62" t="s">
        <v>1289</v>
      </c>
      <c r="B13" s="336">
        <v>264</v>
      </c>
      <c r="C13" s="62">
        <v>142</v>
      </c>
      <c r="D13" s="336">
        <v>406</v>
      </c>
      <c r="E13" s="584">
        <f t="shared" si="1"/>
        <v>100</v>
      </c>
      <c r="F13" s="584">
        <f>C13/D13*100</f>
        <v>34.975369458128078</v>
      </c>
      <c r="G13" s="336">
        <f>SUM(G5:G12)</f>
        <v>173</v>
      </c>
      <c r="H13" s="62">
        <f>SUM(H5:H12)</f>
        <v>92</v>
      </c>
      <c r="I13" s="336">
        <f>SUM(I5:I12)</f>
        <v>265</v>
      </c>
      <c r="J13" s="584">
        <f t="shared" si="3"/>
        <v>100</v>
      </c>
      <c r="K13" s="584">
        <f>H13/I13*100</f>
        <v>34.716981132075468</v>
      </c>
    </row>
    <row r="14" spans="1:12" x14ac:dyDescent="0.2">
      <c r="A14" s="16" t="s">
        <v>517</v>
      </c>
    </row>
    <row r="36" spans="1:13" ht="30.75" customHeight="1" x14ac:dyDescent="0.2">
      <c r="A36" s="990" t="s">
        <v>1931</v>
      </c>
      <c r="B36" s="990"/>
      <c r="C36" s="990"/>
      <c r="D36" s="990"/>
      <c r="E36" s="990"/>
      <c r="F36" s="990"/>
      <c r="G36" s="990"/>
      <c r="H36" s="990"/>
      <c r="I36" s="990"/>
      <c r="J36" s="990"/>
      <c r="K36" s="990"/>
      <c r="L36" s="990"/>
      <c r="M36" s="261"/>
    </row>
    <row r="37" spans="1:13" ht="13.5" customHeight="1" x14ac:dyDescent="0.2">
      <c r="A37" s="873"/>
      <c r="B37" s="873"/>
      <c r="C37" s="873"/>
      <c r="D37" s="873"/>
      <c r="E37" s="873"/>
      <c r="F37" s="873"/>
      <c r="G37" s="873"/>
      <c r="H37" s="873"/>
      <c r="I37" s="873"/>
      <c r="J37" s="261"/>
      <c r="K37" s="261"/>
      <c r="L37" s="261"/>
    </row>
    <row r="38" spans="1:13" ht="29.45" customHeight="1" x14ac:dyDescent="0.2">
      <c r="A38" s="871" t="s">
        <v>1134</v>
      </c>
      <c r="B38" s="871" t="s">
        <v>1932</v>
      </c>
      <c r="C38" s="870" t="s">
        <v>1068</v>
      </c>
      <c r="D38" s="870" t="s">
        <v>1069</v>
      </c>
      <c r="E38" s="870" t="s">
        <v>494</v>
      </c>
    </row>
    <row r="39" spans="1:13" ht="19.5" customHeight="1" x14ac:dyDescent="0.2">
      <c r="A39" s="975" t="s">
        <v>1113</v>
      </c>
      <c r="B39" s="975"/>
      <c r="C39" s="975"/>
      <c r="D39" s="975"/>
      <c r="E39" s="975"/>
    </row>
    <row r="40" spans="1:13" ht="13.5" customHeight="1" x14ac:dyDescent="0.2">
      <c r="A40" s="71" t="s">
        <v>1070</v>
      </c>
      <c r="B40" s="565">
        <v>98</v>
      </c>
      <c r="C40" s="565">
        <v>46</v>
      </c>
      <c r="D40" s="565"/>
      <c r="E40" s="565">
        <f>SUM(B40:D40)</f>
        <v>144</v>
      </c>
    </row>
    <row r="41" spans="1:13" ht="13.5" customHeight="1" x14ac:dyDescent="0.2">
      <c r="A41" s="60" t="s">
        <v>1071</v>
      </c>
      <c r="B41" s="566">
        <v>29</v>
      </c>
      <c r="C41" s="566">
        <v>78</v>
      </c>
      <c r="D41" s="566">
        <v>1</v>
      </c>
      <c r="E41" s="566">
        <f>SUM(B41:D41)</f>
        <v>108</v>
      </c>
    </row>
    <row r="42" spans="1:13" ht="13.5" customHeight="1" x14ac:dyDescent="0.2">
      <c r="A42" s="60" t="s">
        <v>1072</v>
      </c>
      <c r="B42" s="566">
        <v>7</v>
      </c>
      <c r="C42" s="566">
        <v>6</v>
      </c>
      <c r="D42" s="566"/>
      <c r="E42" s="566">
        <f>SUM(B42:D42)</f>
        <v>13</v>
      </c>
    </row>
    <row r="43" spans="1:13" s="9" customFormat="1" ht="13.5" customHeight="1" x14ac:dyDescent="0.2">
      <c r="A43" s="337" t="s">
        <v>46</v>
      </c>
      <c r="B43" s="564">
        <v>134</v>
      </c>
      <c r="C43" s="564">
        <v>130</v>
      </c>
      <c r="D43" s="564">
        <v>1</v>
      </c>
      <c r="E43" s="564">
        <f>E40+E41+E42</f>
        <v>265</v>
      </c>
    </row>
    <row r="44" spans="1:13" ht="19.5" customHeight="1" x14ac:dyDescent="0.2">
      <c r="A44" s="975" t="s">
        <v>1131</v>
      </c>
      <c r="B44" s="975"/>
      <c r="C44" s="975"/>
      <c r="D44" s="975"/>
      <c r="E44" s="975"/>
    </row>
    <row r="45" spans="1:13" ht="13.5" customHeight="1" x14ac:dyDescent="0.2">
      <c r="A45" s="71" t="s">
        <v>1070</v>
      </c>
      <c r="B45" s="562">
        <f t="shared" ref="B45:E48" si="5">B40/$E40*100</f>
        <v>68.055555555555557</v>
      </c>
      <c r="C45" s="562">
        <f t="shared" si="5"/>
        <v>31.944444444444443</v>
      </c>
      <c r="D45" s="562">
        <f t="shared" si="5"/>
        <v>0</v>
      </c>
      <c r="E45" s="589">
        <f t="shared" si="5"/>
        <v>100</v>
      </c>
    </row>
    <row r="46" spans="1:13" ht="13.5" customHeight="1" x14ac:dyDescent="0.2">
      <c r="A46" s="60" t="s">
        <v>1071</v>
      </c>
      <c r="B46" s="562">
        <f t="shared" si="5"/>
        <v>26.851851851851855</v>
      </c>
      <c r="C46" s="562">
        <f t="shared" si="5"/>
        <v>72.222222222222214</v>
      </c>
      <c r="D46" s="562">
        <f t="shared" si="5"/>
        <v>0.92592592592592582</v>
      </c>
      <c r="E46" s="589">
        <f t="shared" si="5"/>
        <v>100</v>
      </c>
    </row>
    <row r="47" spans="1:13" ht="13.5" customHeight="1" x14ac:dyDescent="0.2">
      <c r="A47" s="60" t="s">
        <v>1072</v>
      </c>
      <c r="B47" s="562">
        <f t="shared" si="5"/>
        <v>53.846153846153847</v>
      </c>
      <c r="C47" s="562">
        <f t="shared" si="5"/>
        <v>46.153846153846153</v>
      </c>
      <c r="D47" s="562">
        <f t="shared" si="5"/>
        <v>0</v>
      </c>
      <c r="E47" s="589">
        <f t="shared" si="5"/>
        <v>100</v>
      </c>
    </row>
    <row r="48" spans="1:13" s="9" customFormat="1" ht="13.5" customHeight="1" x14ac:dyDescent="0.2">
      <c r="A48" s="62" t="s">
        <v>46</v>
      </c>
      <c r="B48" s="589">
        <f t="shared" si="5"/>
        <v>50.566037735849058</v>
      </c>
      <c r="C48" s="589">
        <f t="shared" si="5"/>
        <v>49.056603773584904</v>
      </c>
      <c r="D48" s="589">
        <f t="shared" si="5"/>
        <v>0.37735849056603776</v>
      </c>
      <c r="E48" s="589">
        <f t="shared" si="5"/>
        <v>100</v>
      </c>
    </row>
    <row r="49" ht="13.5" customHeight="1" x14ac:dyDescent="0.2"/>
  </sheetData>
  <mergeCells count="7">
    <mergeCell ref="A44:E44"/>
    <mergeCell ref="A1:L1"/>
    <mergeCell ref="A3:A4"/>
    <mergeCell ref="B3:F3"/>
    <mergeCell ref="G3:K3"/>
    <mergeCell ref="A36:L36"/>
    <mergeCell ref="A39:E3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80EF-13F4-4B66-8697-A975FFA85C95}">
  <dimension ref="A1:O56"/>
  <sheetViews>
    <sheetView workbookViewId="0">
      <selection activeCell="N13" sqref="N13"/>
    </sheetView>
  </sheetViews>
  <sheetFormatPr defaultRowHeight="12.75" x14ac:dyDescent="0.2"/>
  <cols>
    <col min="1" max="1" width="23.28515625" customWidth="1"/>
  </cols>
  <sheetData>
    <row r="1" spans="1:6" s="1" customFormat="1" ht="15" x14ac:dyDescent="0.25">
      <c r="A1" s="4" t="s">
        <v>1933</v>
      </c>
    </row>
    <row r="2" spans="1:6" s="1" customFormat="1" x14ac:dyDescent="0.2"/>
    <row r="3" spans="1:6" s="1" customFormat="1" ht="27" customHeight="1" x14ac:dyDescent="0.2">
      <c r="A3" s="870"/>
      <c r="B3" s="870" t="s">
        <v>1067</v>
      </c>
      <c r="C3" s="870" t="s">
        <v>1068</v>
      </c>
      <c r="D3" s="870" t="s">
        <v>1069</v>
      </c>
      <c r="E3" s="870" t="s">
        <v>46</v>
      </c>
      <c r="F3" s="871" t="s">
        <v>1934</v>
      </c>
    </row>
    <row r="4" spans="1:6" s="1" customFormat="1" x14ac:dyDescent="0.2">
      <c r="A4" s="60" t="s">
        <v>1935</v>
      </c>
      <c r="B4" s="60">
        <v>118</v>
      </c>
      <c r="C4" s="60">
        <v>72</v>
      </c>
      <c r="D4" s="60"/>
      <c r="E4" s="60">
        <f>B4+C4+D4</f>
        <v>190</v>
      </c>
      <c r="F4" s="59">
        <f>C4/E4*100</f>
        <v>37.894736842105267</v>
      </c>
    </row>
    <row r="5" spans="1:6" s="1" customFormat="1" x14ac:dyDescent="0.2">
      <c r="A5" s="60" t="s">
        <v>459</v>
      </c>
      <c r="B5" s="60">
        <v>3</v>
      </c>
      <c r="C5" s="60"/>
      <c r="D5" s="60"/>
      <c r="E5" s="60">
        <f t="shared" ref="E5:E12" si="0">B5+C5+D5</f>
        <v>3</v>
      </c>
      <c r="F5" s="59">
        <f t="shared" ref="F5:F12" si="1">C5/E5*100</f>
        <v>0</v>
      </c>
    </row>
    <row r="6" spans="1:6" s="1" customFormat="1" x14ac:dyDescent="0.2">
      <c r="A6" s="60" t="s">
        <v>458</v>
      </c>
      <c r="B6" s="60">
        <v>8</v>
      </c>
      <c r="C6" s="60">
        <v>4</v>
      </c>
      <c r="D6" s="60"/>
      <c r="E6" s="60">
        <f t="shared" si="0"/>
        <v>12</v>
      </c>
      <c r="F6" s="59">
        <f t="shared" si="1"/>
        <v>33.333333333333329</v>
      </c>
    </row>
    <row r="7" spans="1:6" s="1" customFormat="1" x14ac:dyDescent="0.2">
      <c r="A7" s="60" t="s">
        <v>461</v>
      </c>
      <c r="B7" s="60">
        <v>3</v>
      </c>
      <c r="C7" s="60"/>
      <c r="D7" s="60"/>
      <c r="E7" s="60">
        <f t="shared" si="0"/>
        <v>3</v>
      </c>
      <c r="F7" s="59">
        <v>0</v>
      </c>
    </row>
    <row r="8" spans="1:6" s="1" customFormat="1" x14ac:dyDescent="0.2">
      <c r="A8" s="60" t="s">
        <v>460</v>
      </c>
      <c r="B8" s="60">
        <v>1</v>
      </c>
      <c r="C8" s="60"/>
      <c r="D8" s="60"/>
      <c r="E8" s="60">
        <f t="shared" si="0"/>
        <v>1</v>
      </c>
      <c r="F8" s="59">
        <f t="shared" si="1"/>
        <v>0</v>
      </c>
    </row>
    <row r="9" spans="1:6" s="1" customFormat="1" x14ac:dyDescent="0.2">
      <c r="A9" s="60" t="s">
        <v>456</v>
      </c>
      <c r="B9" s="60">
        <v>1</v>
      </c>
      <c r="C9" s="60">
        <v>39</v>
      </c>
      <c r="D9" s="60"/>
      <c r="E9" s="60">
        <f t="shared" si="0"/>
        <v>40</v>
      </c>
      <c r="F9" s="59">
        <f t="shared" si="1"/>
        <v>97.5</v>
      </c>
    </row>
    <row r="10" spans="1:6" s="1" customFormat="1" x14ac:dyDescent="0.2">
      <c r="A10" s="60" t="s">
        <v>1936</v>
      </c>
      <c r="B10" s="60"/>
      <c r="C10" s="60">
        <v>14</v>
      </c>
      <c r="D10" s="60">
        <v>1</v>
      </c>
      <c r="E10" s="60">
        <f t="shared" si="0"/>
        <v>15</v>
      </c>
      <c r="F10" s="59">
        <f t="shared" si="1"/>
        <v>93.333333333333329</v>
      </c>
    </row>
    <row r="11" spans="1:6" s="1" customFormat="1" x14ac:dyDescent="0.2">
      <c r="A11" s="60" t="s">
        <v>914</v>
      </c>
      <c r="B11" s="60"/>
      <c r="C11" s="60">
        <v>1</v>
      </c>
      <c r="D11" s="60"/>
      <c r="E11" s="60">
        <f t="shared" si="0"/>
        <v>1</v>
      </c>
      <c r="F11" s="59">
        <f t="shared" si="1"/>
        <v>100</v>
      </c>
    </row>
    <row r="12" spans="1:6" s="9" customFormat="1" x14ac:dyDescent="0.2">
      <c r="A12" s="62" t="s">
        <v>46</v>
      </c>
      <c r="B12" s="62">
        <v>134</v>
      </c>
      <c r="C12" s="62">
        <v>130</v>
      </c>
      <c r="D12" s="62">
        <v>1</v>
      </c>
      <c r="E12" s="62">
        <f t="shared" si="0"/>
        <v>265</v>
      </c>
      <c r="F12" s="584">
        <f t="shared" si="1"/>
        <v>49.056603773584904</v>
      </c>
    </row>
    <row r="13" spans="1:6" s="1" customFormat="1" x14ac:dyDescent="0.2"/>
    <row r="14" spans="1:6" s="1" customFormat="1" x14ac:dyDescent="0.2"/>
    <row r="15" spans="1:6" s="1" customFormat="1" x14ac:dyDescent="0.2"/>
    <row r="16" spans="1:6" s="1" customFormat="1" x14ac:dyDescent="0.2"/>
    <row r="17" spans="1:1" s="1" customFormat="1" x14ac:dyDescent="0.2"/>
    <row r="18" spans="1:1" s="1" customFormat="1" x14ac:dyDescent="0.2"/>
    <row r="19" spans="1:1" s="1" customFormat="1" x14ac:dyDescent="0.2"/>
    <row r="20" spans="1:1" s="1" customFormat="1" x14ac:dyDescent="0.2"/>
    <row r="21" spans="1:1" s="1" customFormat="1" x14ac:dyDescent="0.2"/>
    <row r="22" spans="1:1" s="1" customFormat="1" x14ac:dyDescent="0.2"/>
    <row r="23" spans="1:1" s="1" customFormat="1" x14ac:dyDescent="0.2"/>
    <row r="24" spans="1:1" s="1" customFormat="1" x14ac:dyDescent="0.2"/>
    <row r="25" spans="1:1" s="1" customFormat="1" x14ac:dyDescent="0.2"/>
    <row r="26" spans="1:1" s="1" customFormat="1" x14ac:dyDescent="0.2"/>
    <row r="27" spans="1:1" s="1" customFormat="1" x14ac:dyDescent="0.2"/>
    <row r="28" spans="1:1" s="1" customFormat="1" x14ac:dyDescent="0.2"/>
    <row r="29" spans="1:1" s="1" customFormat="1" x14ac:dyDescent="0.2"/>
    <row r="30" spans="1:1" s="1" customFormat="1" x14ac:dyDescent="0.2"/>
    <row r="31" spans="1:1" s="4" customFormat="1" ht="15" x14ac:dyDescent="0.25">
      <c r="A31" s="4" t="s">
        <v>1937</v>
      </c>
    </row>
    <row r="32" spans="1:1" s="1" customFormat="1" x14ac:dyDescent="0.2"/>
    <row r="33" spans="1:15" s="1" customFormat="1" ht="12" customHeight="1" x14ac:dyDescent="0.2">
      <c r="A33" s="1140">
        <v>2019</v>
      </c>
      <c r="B33" s="1135" t="s">
        <v>1137</v>
      </c>
      <c r="C33" s="1136"/>
      <c r="D33" s="1137"/>
      <c r="E33" s="1135" t="s">
        <v>1136</v>
      </c>
      <c r="F33" s="1136"/>
      <c r="G33" s="1137"/>
    </row>
    <row r="34" spans="1:15" s="1" customFormat="1" ht="12" customHeight="1" x14ac:dyDescent="0.2">
      <c r="A34" s="1141"/>
      <c r="B34" s="870" t="s">
        <v>146</v>
      </c>
      <c r="C34" s="870" t="s">
        <v>147</v>
      </c>
      <c r="D34" s="870" t="s">
        <v>1938</v>
      </c>
      <c r="E34" s="870" t="s">
        <v>146</v>
      </c>
      <c r="F34" s="870" t="s">
        <v>147</v>
      </c>
      <c r="G34" s="870" t="s">
        <v>1938</v>
      </c>
    </row>
    <row r="35" spans="1:15" s="1" customFormat="1" ht="13.5" customHeight="1" x14ac:dyDescent="0.2">
      <c r="A35" s="341" t="s">
        <v>1138</v>
      </c>
      <c r="B35" s="341">
        <v>105</v>
      </c>
      <c r="C35" s="341">
        <v>63</v>
      </c>
      <c r="D35" s="341">
        <f>B35+C35</f>
        <v>168</v>
      </c>
      <c r="E35" s="341">
        <v>0</v>
      </c>
      <c r="F35" s="341">
        <v>0</v>
      </c>
      <c r="G35" s="341">
        <f>E35+F35</f>
        <v>0</v>
      </c>
    </row>
    <row r="36" spans="1:15" s="1" customFormat="1" ht="13.5" customHeight="1" x14ac:dyDescent="0.2">
      <c r="A36" s="342" t="s">
        <v>1139</v>
      </c>
      <c r="B36" s="342">
        <v>15</v>
      </c>
      <c r="C36" s="342">
        <v>29</v>
      </c>
      <c r="D36" s="342">
        <f>B36+C36</f>
        <v>44</v>
      </c>
      <c r="E36" s="342">
        <v>0</v>
      </c>
      <c r="F36" s="342">
        <v>0</v>
      </c>
      <c r="G36" s="342">
        <f>E36+F36</f>
        <v>0</v>
      </c>
    </row>
    <row r="37" spans="1:15" s="1" customFormat="1" ht="13.5" customHeight="1" x14ac:dyDescent="0.2">
      <c r="A37" s="342" t="s">
        <v>1140</v>
      </c>
      <c r="B37" s="342">
        <v>18</v>
      </c>
      <c r="C37" s="342">
        <v>12</v>
      </c>
      <c r="D37" s="342">
        <f>B37+C37</f>
        <v>30</v>
      </c>
      <c r="E37" s="342">
        <v>0</v>
      </c>
      <c r="F37" s="342">
        <v>0</v>
      </c>
      <c r="G37" s="342">
        <f>E37+F37</f>
        <v>0</v>
      </c>
    </row>
    <row r="38" spans="1:15" s="1" customFormat="1" ht="13.5" customHeight="1" x14ac:dyDescent="0.2">
      <c r="A38" s="342" t="s">
        <v>1290</v>
      </c>
      <c r="B38" s="342">
        <v>0</v>
      </c>
      <c r="C38" s="342">
        <v>0</v>
      </c>
      <c r="D38" s="342">
        <f>B38+C38</f>
        <v>0</v>
      </c>
      <c r="E38" s="342">
        <v>0</v>
      </c>
      <c r="F38" s="342">
        <v>0</v>
      </c>
      <c r="G38" s="342">
        <f>E38+F38</f>
        <v>0</v>
      </c>
    </row>
    <row r="39" spans="1:15" s="9" customFormat="1" ht="13.5" customHeight="1" x14ac:dyDescent="0.2">
      <c r="A39" s="343" t="s">
        <v>46</v>
      </c>
      <c r="B39" s="343">
        <f>SUM(B35:B38)</f>
        <v>138</v>
      </c>
      <c r="C39" s="343">
        <f>SUM(C35:C38)</f>
        <v>104</v>
      </c>
      <c r="D39" s="343">
        <f>B39+C39</f>
        <v>242</v>
      </c>
      <c r="E39" s="343">
        <v>0</v>
      </c>
      <c r="F39" s="343">
        <v>0</v>
      </c>
      <c r="G39" s="343">
        <f>E39+F39</f>
        <v>0</v>
      </c>
      <c r="M39" s="1"/>
      <c r="N39" s="1"/>
    </row>
    <row r="40" spans="1:15" s="9" customFormat="1" x14ac:dyDescent="0.2">
      <c r="A40" s="923"/>
      <c r="D40" s="924"/>
      <c r="E40" s="923"/>
      <c r="F40" s="923"/>
      <c r="H40" s="924"/>
      <c r="J40" s="924"/>
      <c r="K40" s="924"/>
      <c r="M40" s="1"/>
      <c r="N40" s="1"/>
      <c r="O40" s="1"/>
    </row>
    <row r="41" spans="1:15" s="9" customFormat="1" ht="12" customHeight="1" x14ac:dyDescent="0.2">
      <c r="A41" s="1140">
        <v>2020</v>
      </c>
      <c r="B41" s="1135" t="s">
        <v>1137</v>
      </c>
      <c r="C41" s="1136"/>
      <c r="D41" s="1137"/>
      <c r="E41" s="1135" t="s">
        <v>1136</v>
      </c>
      <c r="F41" s="1136"/>
      <c r="G41" s="1137"/>
      <c r="M41" s="1"/>
      <c r="N41" s="1"/>
    </row>
    <row r="42" spans="1:15" s="1" customFormat="1" ht="12" customHeight="1" x14ac:dyDescent="0.2">
      <c r="A42" s="1141"/>
      <c r="B42" s="870" t="s">
        <v>146</v>
      </c>
      <c r="C42" s="870" t="s">
        <v>147</v>
      </c>
      <c r="D42" s="870" t="s">
        <v>1938</v>
      </c>
      <c r="E42" s="870" t="s">
        <v>146</v>
      </c>
      <c r="F42" s="870" t="s">
        <v>147</v>
      </c>
      <c r="G42" s="870" t="s">
        <v>1938</v>
      </c>
    </row>
    <row r="43" spans="1:15" s="1" customFormat="1" x14ac:dyDescent="0.2">
      <c r="A43" s="341" t="s">
        <v>1138</v>
      </c>
      <c r="B43" s="341">
        <v>81</v>
      </c>
      <c r="C43" s="341">
        <v>49</v>
      </c>
      <c r="D43" s="341">
        <f>B43+C43</f>
        <v>130</v>
      </c>
      <c r="E43" s="341">
        <v>1</v>
      </c>
      <c r="F43" s="341">
        <v>0</v>
      </c>
      <c r="G43" s="341">
        <f>E43+F43</f>
        <v>1</v>
      </c>
    </row>
    <row r="44" spans="1:15" s="1" customFormat="1" x14ac:dyDescent="0.2">
      <c r="A44" s="342" t="s">
        <v>1139</v>
      </c>
      <c r="B44" s="342">
        <v>11</v>
      </c>
      <c r="C44" s="342">
        <v>24</v>
      </c>
      <c r="D44" s="342">
        <f>B44+C44</f>
        <v>35</v>
      </c>
      <c r="E44" s="342">
        <v>0</v>
      </c>
      <c r="F44" s="342">
        <v>0</v>
      </c>
      <c r="G44" s="342">
        <f>E44+F44</f>
        <v>0</v>
      </c>
    </row>
    <row r="45" spans="1:15" s="1" customFormat="1" x14ac:dyDescent="0.2">
      <c r="A45" s="342" t="s">
        <v>1140</v>
      </c>
      <c r="B45" s="342">
        <v>9</v>
      </c>
      <c r="C45" s="342">
        <v>4</v>
      </c>
      <c r="D45" s="342">
        <f>B45+C45</f>
        <v>13</v>
      </c>
      <c r="E45" s="342">
        <v>0</v>
      </c>
      <c r="F45" s="342">
        <v>0</v>
      </c>
      <c r="G45" s="342">
        <f>E45+F45</f>
        <v>0</v>
      </c>
    </row>
    <row r="46" spans="1:15" s="1" customFormat="1" x14ac:dyDescent="0.2">
      <c r="A46" s="342" t="s">
        <v>1290</v>
      </c>
      <c r="B46" s="342">
        <v>0</v>
      </c>
      <c r="C46" s="342">
        <v>0</v>
      </c>
      <c r="D46" s="342">
        <f>B46+C46</f>
        <v>0</v>
      </c>
      <c r="E46" s="342">
        <v>0</v>
      </c>
      <c r="F46" s="342">
        <v>0</v>
      </c>
      <c r="G46" s="342">
        <f>E46+F46</f>
        <v>0</v>
      </c>
    </row>
    <row r="47" spans="1:15" s="9" customFormat="1" x14ac:dyDescent="0.2">
      <c r="A47" s="343" t="s">
        <v>46</v>
      </c>
      <c r="B47" s="343">
        <f>SUM(B43:B46)</f>
        <v>101</v>
      </c>
      <c r="C47" s="343">
        <f>SUM(C43:C46)</f>
        <v>77</v>
      </c>
      <c r="D47" s="343">
        <f>B47+C47</f>
        <v>178</v>
      </c>
      <c r="E47" s="343">
        <f>SUM(E43:E46)</f>
        <v>1</v>
      </c>
      <c r="F47" s="343">
        <f>SUM(F43:F46)</f>
        <v>0</v>
      </c>
      <c r="G47" s="343">
        <f>SUM(G43:G46)</f>
        <v>1</v>
      </c>
    </row>
    <row r="48" spans="1:15" s="1" customFormat="1" x14ac:dyDescent="0.2"/>
    <row r="50" spans="1:13" s="1" customFormat="1" ht="15" customHeight="1" x14ac:dyDescent="0.2">
      <c r="A50" s="86" t="s">
        <v>1939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</row>
    <row r="51" spans="1:13" s="1" customFormat="1" ht="15" x14ac:dyDescent="0.2">
      <c r="A51" s="873"/>
      <c r="B51" s="873"/>
      <c r="C51" s="873"/>
      <c r="D51" s="873"/>
      <c r="E51" s="873"/>
      <c r="F51" s="873"/>
      <c r="G51" s="873"/>
      <c r="H51" s="873"/>
      <c r="I51" s="873"/>
      <c r="J51" s="873"/>
      <c r="K51" s="873"/>
      <c r="L51" s="873"/>
    </row>
    <row r="52" spans="1:13" s="26" customFormat="1" ht="18.75" customHeight="1" x14ac:dyDescent="0.2">
      <c r="A52" s="870" t="s">
        <v>1135</v>
      </c>
      <c r="B52" s="870" t="s">
        <v>1068</v>
      </c>
      <c r="C52" s="870" t="s">
        <v>1069</v>
      </c>
      <c r="D52" s="870" t="s">
        <v>148</v>
      </c>
    </row>
    <row r="53" spans="1:13" ht="13.5" customHeight="1" x14ac:dyDescent="0.2">
      <c r="A53" s="60" t="s">
        <v>1070</v>
      </c>
      <c r="B53" s="341">
        <v>9</v>
      </c>
      <c r="C53" s="341">
        <v>0</v>
      </c>
      <c r="D53" s="341">
        <f>B53+C53</f>
        <v>9</v>
      </c>
      <c r="E53" s="338"/>
      <c r="F53" s="338"/>
      <c r="G53" s="338"/>
      <c r="H53" s="26"/>
      <c r="I53" s="338"/>
      <c r="J53" s="338"/>
      <c r="K53" s="338"/>
      <c r="L53" s="338"/>
      <c r="M53" s="338"/>
    </row>
    <row r="54" spans="1:13" ht="13.5" customHeight="1" x14ac:dyDescent="0.2">
      <c r="A54" s="60" t="s">
        <v>1071</v>
      </c>
      <c r="B54" s="342">
        <v>25</v>
      </c>
      <c r="C54" s="342">
        <v>0</v>
      </c>
      <c r="D54" s="342">
        <f>B54+C54</f>
        <v>25</v>
      </c>
      <c r="E54" s="1"/>
      <c r="F54" s="338"/>
      <c r="G54" s="338"/>
      <c r="H54" s="26"/>
      <c r="I54" s="338"/>
      <c r="J54" s="338"/>
      <c r="K54" s="338"/>
      <c r="L54" s="338"/>
      <c r="M54" s="338"/>
    </row>
    <row r="55" spans="1:13" ht="13.5" customHeight="1" x14ac:dyDescent="0.2">
      <c r="A55" s="60" t="s">
        <v>1072</v>
      </c>
      <c r="B55" s="342">
        <v>1</v>
      </c>
      <c r="C55" s="342">
        <v>0</v>
      </c>
      <c r="D55" s="342">
        <f>B55+C55</f>
        <v>1</v>
      </c>
      <c r="E55" s="1"/>
      <c r="F55" s="338"/>
      <c r="G55" s="338"/>
      <c r="H55" s="26"/>
      <c r="I55" s="338"/>
      <c r="J55" s="338"/>
      <c r="K55" s="338"/>
      <c r="L55" s="338"/>
      <c r="M55" s="338"/>
    </row>
    <row r="56" spans="1:13" s="340" customFormat="1" ht="13.5" customHeight="1" x14ac:dyDescent="0.2">
      <c r="A56" s="62" t="s">
        <v>46</v>
      </c>
      <c r="B56" s="343">
        <f>SUM(B53:B55)</f>
        <v>35</v>
      </c>
      <c r="C56" s="343">
        <v>0</v>
      </c>
      <c r="D56" s="343">
        <f>D53+D54+D55</f>
        <v>35</v>
      </c>
      <c r="E56" s="9"/>
      <c r="F56" s="339"/>
      <c r="G56" s="339"/>
      <c r="H56" s="26"/>
      <c r="I56" s="339"/>
      <c r="J56" s="339"/>
      <c r="K56" s="339"/>
      <c r="L56" s="339"/>
      <c r="M56" s="339"/>
    </row>
  </sheetData>
  <mergeCells count="6">
    <mergeCell ref="A33:A34"/>
    <mergeCell ref="B33:D33"/>
    <mergeCell ref="E33:G33"/>
    <mergeCell ref="A41:A42"/>
    <mergeCell ref="B41:D41"/>
    <mergeCell ref="E41:G41"/>
  </mergeCell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885D-73C9-4168-99E0-67E31BAEDE81}">
  <sheetPr>
    <pageSetUpPr fitToPage="1"/>
  </sheetPr>
  <dimension ref="A1:O61"/>
  <sheetViews>
    <sheetView topLeftCell="A21" workbookViewId="0">
      <selection activeCell="N13" sqref="N13"/>
    </sheetView>
  </sheetViews>
  <sheetFormatPr defaultColWidth="9.140625" defaultRowHeight="12.75" x14ac:dyDescent="0.2"/>
  <cols>
    <col min="1" max="1" width="21.28515625" style="1" customWidth="1"/>
    <col min="2" max="4" width="5.85546875" style="1" customWidth="1"/>
    <col min="5" max="5" width="7" style="1" customWidth="1"/>
    <col min="6" max="11" width="5.85546875" style="1" customWidth="1"/>
    <col min="12" max="12" width="6" style="1" customWidth="1"/>
    <col min="13" max="15" width="5.42578125" style="1" customWidth="1"/>
    <col min="16" max="16384" width="9.140625" style="1"/>
  </cols>
  <sheetData>
    <row r="1" spans="1:13" customFormat="1" ht="15" customHeight="1" x14ac:dyDescent="0.2">
      <c r="A1" s="86" t="s">
        <v>1940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338"/>
    </row>
    <row r="2" spans="1:13" s="587" customFormat="1" ht="18.75" customHeight="1" x14ac:dyDescent="0.2">
      <c r="A2" s="870" t="s">
        <v>1273</v>
      </c>
      <c r="B2" s="870">
        <v>2019</v>
      </c>
      <c r="C2" s="870">
        <v>2020</v>
      </c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spans="1:13" customFormat="1" ht="13.5" customHeight="1" x14ac:dyDescent="0.2">
      <c r="A3" s="60" t="s">
        <v>1270</v>
      </c>
      <c r="B3" s="341">
        <v>9</v>
      </c>
      <c r="C3" s="341">
        <v>10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3" customFormat="1" ht="13.5" customHeight="1" x14ac:dyDescent="0.2">
      <c r="A4" s="60" t="s">
        <v>1271</v>
      </c>
      <c r="B4" s="342">
        <v>33</v>
      </c>
      <c r="C4" s="342">
        <v>19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3" customFormat="1" ht="13.5" customHeight="1" x14ac:dyDescent="0.2">
      <c r="A5" s="60" t="s">
        <v>1272</v>
      </c>
      <c r="B5" s="342">
        <v>1</v>
      </c>
      <c r="C5" s="342">
        <v>6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</row>
    <row r="6" spans="1:13" customFormat="1" ht="13.5" customHeight="1" x14ac:dyDescent="0.2">
      <c r="A6" s="60" t="s">
        <v>1130</v>
      </c>
      <c r="B6" s="342">
        <v>1</v>
      </c>
      <c r="C6" s="342">
        <v>0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</row>
    <row r="7" spans="1:13" customFormat="1" ht="13.5" customHeight="1" x14ac:dyDescent="0.2">
      <c r="A7" s="60" t="s">
        <v>46</v>
      </c>
      <c r="B7" s="343">
        <f>SUM(B3:B6)</f>
        <v>44</v>
      </c>
      <c r="C7" s="343">
        <f>SUM(C3:C6)</f>
        <v>35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customFormat="1" ht="13.5" customHeight="1" x14ac:dyDescent="0.2">
      <c r="A8" s="9"/>
      <c r="B8" s="9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</row>
    <row r="9" spans="1:13" ht="15" x14ac:dyDescent="0.25">
      <c r="A9" s="4" t="s">
        <v>1941</v>
      </c>
    </row>
    <row r="10" spans="1:13" s="26" customFormat="1" ht="18.75" customHeight="1" x14ac:dyDescent="0.2">
      <c r="A10" s="870"/>
      <c r="B10" s="870" t="s">
        <v>1942</v>
      </c>
    </row>
    <row r="11" spans="1:13" customFormat="1" x14ac:dyDescent="0.2">
      <c r="A11" s="60" t="s">
        <v>1935</v>
      </c>
      <c r="B11" s="60">
        <v>31</v>
      </c>
      <c r="C11" s="1"/>
    </row>
    <row r="12" spans="1:13" customFormat="1" x14ac:dyDescent="0.2">
      <c r="A12" s="60" t="s">
        <v>459</v>
      </c>
      <c r="B12" s="60">
        <v>1</v>
      </c>
      <c r="C12" s="1"/>
    </row>
    <row r="13" spans="1:13" customFormat="1" x14ac:dyDescent="0.2">
      <c r="A13" s="60" t="s">
        <v>458</v>
      </c>
      <c r="B13" s="60">
        <v>2</v>
      </c>
      <c r="C13" s="1"/>
    </row>
    <row r="14" spans="1:13" customFormat="1" x14ac:dyDescent="0.2">
      <c r="A14" s="60" t="s">
        <v>1936</v>
      </c>
      <c r="B14" s="60">
        <v>1</v>
      </c>
      <c r="C14" s="1"/>
    </row>
    <row r="15" spans="1:13" customFormat="1" x14ac:dyDescent="0.2">
      <c r="A15" s="62" t="s">
        <v>46</v>
      </c>
      <c r="B15" s="62">
        <v>35</v>
      </c>
      <c r="C15" s="1"/>
    </row>
    <row r="16" spans="1:13" customFormat="1" x14ac:dyDescent="0.2"/>
    <row r="17" spans="1:15" ht="15" x14ac:dyDescent="0.25">
      <c r="A17" s="4" t="s">
        <v>1943</v>
      </c>
    </row>
    <row r="18" spans="1:15" ht="21" customHeight="1" x14ac:dyDescent="0.2">
      <c r="A18" s="871"/>
      <c r="B18" s="870" t="s">
        <v>146</v>
      </c>
      <c r="C18" s="870" t="s">
        <v>147</v>
      </c>
      <c r="D18" s="870" t="s">
        <v>338</v>
      </c>
      <c r="E18" s="870" t="s">
        <v>514</v>
      </c>
    </row>
    <row r="19" spans="1:15" s="9" customFormat="1" ht="12.75" customHeight="1" x14ac:dyDescent="0.2">
      <c r="A19" s="72">
        <v>2014</v>
      </c>
      <c r="B19" s="60">
        <v>9</v>
      </c>
      <c r="C19" s="60">
        <v>13</v>
      </c>
      <c r="D19" s="60">
        <f>B19+C19</f>
        <v>22</v>
      </c>
      <c r="E19" s="59">
        <f t="shared" ref="E19:E25" si="0">C19/(B19+C19)*100</f>
        <v>59.090909090909093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9" customFormat="1" ht="12.75" customHeight="1" x14ac:dyDescent="0.2">
      <c r="A20" s="561">
        <v>2015</v>
      </c>
      <c r="B20" s="60">
        <v>12</v>
      </c>
      <c r="C20" s="60">
        <v>13</v>
      </c>
      <c r="D20" s="60">
        <f t="shared" ref="D20:D25" si="1">B20+C20</f>
        <v>25</v>
      </c>
      <c r="E20" s="59">
        <f t="shared" si="0"/>
        <v>52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9" customFormat="1" ht="12.75" customHeight="1" x14ac:dyDescent="0.2">
      <c r="A21" s="561">
        <v>2016</v>
      </c>
      <c r="B21" s="60">
        <v>9</v>
      </c>
      <c r="C21" s="60">
        <v>11</v>
      </c>
      <c r="D21" s="60">
        <f t="shared" si="1"/>
        <v>20</v>
      </c>
      <c r="E21" s="59">
        <f t="shared" si="0"/>
        <v>55.000000000000007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9" customFormat="1" ht="12.75" customHeight="1" x14ac:dyDescent="0.2">
      <c r="A22" s="561">
        <v>2017</v>
      </c>
      <c r="B22" s="60">
        <v>9</v>
      </c>
      <c r="C22" s="60">
        <v>16</v>
      </c>
      <c r="D22" s="60">
        <f t="shared" si="1"/>
        <v>25</v>
      </c>
      <c r="E22" s="59">
        <f t="shared" si="0"/>
        <v>64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2.75" customHeight="1" x14ac:dyDescent="0.2">
      <c r="A23" s="561">
        <v>2018</v>
      </c>
      <c r="B23" s="60">
        <v>10</v>
      </c>
      <c r="C23" s="60">
        <v>14</v>
      </c>
      <c r="D23" s="60">
        <f t="shared" si="1"/>
        <v>24</v>
      </c>
      <c r="E23" s="59">
        <f t="shared" si="0"/>
        <v>58.333333333333336</v>
      </c>
    </row>
    <row r="24" spans="1:15" s="9" customFormat="1" ht="12.75" customHeight="1" x14ac:dyDescent="0.2">
      <c r="A24" s="561">
        <v>2019</v>
      </c>
      <c r="B24" s="60">
        <v>18</v>
      </c>
      <c r="C24" s="60">
        <v>12</v>
      </c>
      <c r="D24" s="60">
        <f t="shared" si="1"/>
        <v>30</v>
      </c>
      <c r="E24" s="59">
        <f t="shared" si="0"/>
        <v>40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9" customFormat="1" ht="12.75" customHeight="1" x14ac:dyDescent="0.2">
      <c r="A25" s="561">
        <v>2020</v>
      </c>
      <c r="B25" s="60">
        <v>9</v>
      </c>
      <c r="C25" s="60">
        <v>4</v>
      </c>
      <c r="D25" s="60">
        <f t="shared" si="1"/>
        <v>13</v>
      </c>
      <c r="E25" s="59">
        <f t="shared" si="0"/>
        <v>30.76923076923077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9" customFormat="1" ht="12.75" customHeight="1" x14ac:dyDescent="0.2">
      <c r="A26" s="925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x14ac:dyDescent="0.25">
      <c r="A27" s="4" t="s">
        <v>1944</v>
      </c>
    </row>
    <row r="28" spans="1:15" s="587" customFormat="1" ht="18.75" customHeight="1" x14ac:dyDescent="0.2">
      <c r="A28" s="870" t="s">
        <v>144</v>
      </c>
      <c r="B28" s="870">
        <v>2010</v>
      </c>
      <c r="C28" s="870">
        <v>2011</v>
      </c>
      <c r="D28" s="870">
        <v>2012</v>
      </c>
      <c r="E28" s="870">
        <v>2013</v>
      </c>
      <c r="F28" s="870">
        <v>2014</v>
      </c>
      <c r="G28" s="870">
        <v>2015</v>
      </c>
      <c r="H28" s="870">
        <v>2016</v>
      </c>
      <c r="I28" s="870">
        <v>2017</v>
      </c>
      <c r="J28" s="870">
        <v>2018</v>
      </c>
      <c r="K28" s="870">
        <v>2019</v>
      </c>
      <c r="L28" s="870">
        <v>2020</v>
      </c>
      <c r="M28" s="586"/>
    </row>
    <row r="29" spans="1:15" ht="13.5" customHeight="1" x14ac:dyDescent="0.2">
      <c r="A29" s="60" t="s">
        <v>453</v>
      </c>
      <c r="B29" s="60">
        <v>2</v>
      </c>
      <c r="C29" s="60">
        <v>4</v>
      </c>
      <c r="D29" s="60">
        <v>4</v>
      </c>
      <c r="E29" s="60">
        <v>0</v>
      </c>
      <c r="F29" s="60">
        <v>1</v>
      </c>
      <c r="G29" s="60">
        <v>4</v>
      </c>
      <c r="H29" s="60">
        <v>3</v>
      </c>
      <c r="I29" s="60">
        <v>3</v>
      </c>
      <c r="J29" s="60">
        <v>4</v>
      </c>
      <c r="K29" s="60">
        <v>5</v>
      </c>
      <c r="L29" s="60">
        <v>2</v>
      </c>
    </row>
    <row r="30" spans="1:15" ht="13.5" customHeight="1" x14ac:dyDescent="0.2">
      <c r="A30" s="60" t="s">
        <v>1275</v>
      </c>
      <c r="B30" s="60">
        <v>16</v>
      </c>
      <c r="C30" s="60">
        <v>11</v>
      </c>
      <c r="D30" s="60">
        <v>18</v>
      </c>
      <c r="E30" s="60">
        <v>13</v>
      </c>
      <c r="F30" s="60">
        <v>11</v>
      </c>
      <c r="G30" s="60">
        <v>16</v>
      </c>
      <c r="H30" s="60">
        <v>14</v>
      </c>
      <c r="I30" s="60">
        <v>14</v>
      </c>
      <c r="J30" s="60">
        <v>14</v>
      </c>
      <c r="K30" s="60">
        <v>17</v>
      </c>
      <c r="L30" s="60">
        <v>7</v>
      </c>
    </row>
    <row r="31" spans="1:15" ht="13.5" customHeight="1" x14ac:dyDescent="0.2">
      <c r="A31" s="60" t="s">
        <v>1274</v>
      </c>
      <c r="B31" s="60">
        <v>12</v>
      </c>
      <c r="C31" s="60">
        <v>10</v>
      </c>
      <c r="D31" s="60">
        <v>9</v>
      </c>
      <c r="E31" s="60">
        <v>2</v>
      </c>
      <c r="F31" s="60">
        <v>10</v>
      </c>
      <c r="G31" s="60">
        <v>5</v>
      </c>
      <c r="H31" s="60">
        <v>3</v>
      </c>
      <c r="I31" s="60">
        <v>8</v>
      </c>
      <c r="J31" s="60">
        <v>6</v>
      </c>
      <c r="K31" s="60">
        <v>7</v>
      </c>
      <c r="L31" s="60">
        <v>4</v>
      </c>
    </row>
    <row r="32" spans="1:15" ht="13.5" customHeight="1" x14ac:dyDescent="0.2">
      <c r="A32" s="60" t="s">
        <v>1171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1</v>
      </c>
      <c r="L32" s="60">
        <v>0</v>
      </c>
    </row>
    <row r="33" spans="1:12" s="9" customFormat="1" ht="13.5" customHeight="1" x14ac:dyDescent="0.2">
      <c r="A33" s="62" t="s">
        <v>46</v>
      </c>
      <c r="B33" s="62">
        <v>30</v>
      </c>
      <c r="C33" s="62">
        <v>25</v>
      </c>
      <c r="D33" s="62">
        <v>31</v>
      </c>
      <c r="E33" s="62">
        <v>15</v>
      </c>
      <c r="F33" s="62">
        <v>22</v>
      </c>
      <c r="G33" s="62">
        <v>25</v>
      </c>
      <c r="H33" s="62">
        <v>20</v>
      </c>
      <c r="I33" s="62">
        <v>25</v>
      </c>
      <c r="J33" s="62">
        <v>24</v>
      </c>
      <c r="K33" s="62">
        <v>30</v>
      </c>
      <c r="L33" s="62">
        <f>SUM(L29:L32)</f>
        <v>13</v>
      </c>
    </row>
    <row r="34" spans="1:12" ht="12.75" customHeight="1" x14ac:dyDescent="0.2">
      <c r="A34" s="16" t="s">
        <v>517</v>
      </c>
    </row>
    <row r="36" spans="1:12" customFormat="1" ht="15" x14ac:dyDescent="0.25">
      <c r="A36" s="4" t="s">
        <v>1945</v>
      </c>
    </row>
    <row r="37" spans="1:12" customFormat="1" ht="18.75" customHeight="1" x14ac:dyDescent="0.2">
      <c r="A37" s="870"/>
      <c r="B37" s="870" t="s">
        <v>1942</v>
      </c>
    </row>
    <row r="38" spans="1:12" customFormat="1" x14ac:dyDescent="0.2">
      <c r="A38" s="60" t="s">
        <v>1935</v>
      </c>
      <c r="B38" s="60">
        <v>11</v>
      </c>
    </row>
    <row r="39" spans="1:12" customFormat="1" x14ac:dyDescent="0.2">
      <c r="A39" s="60" t="s">
        <v>460</v>
      </c>
      <c r="B39" s="60">
        <v>1</v>
      </c>
    </row>
    <row r="40" spans="1:12" customFormat="1" x14ac:dyDescent="0.2">
      <c r="A40" s="60" t="s">
        <v>1946</v>
      </c>
      <c r="B40" s="60">
        <v>1</v>
      </c>
    </row>
    <row r="41" spans="1:12" customFormat="1" x14ac:dyDescent="0.2">
      <c r="A41" s="62" t="s">
        <v>46</v>
      </c>
      <c r="B41" s="62">
        <v>13</v>
      </c>
    </row>
    <row r="42" spans="1:12" customFormat="1" x14ac:dyDescent="0.2">
      <c r="A42" s="9"/>
      <c r="B42" s="924"/>
    </row>
    <row r="43" spans="1:12" customFormat="1" ht="15" x14ac:dyDescent="0.25">
      <c r="A43" s="4" t="s">
        <v>1947</v>
      </c>
    </row>
    <row r="44" spans="1:12" x14ac:dyDescent="0.2">
      <c r="A44" s="870"/>
      <c r="B44" s="870"/>
    </row>
    <row r="45" spans="1:12" ht="12.75" customHeight="1" x14ac:dyDescent="0.2">
      <c r="A45" s="60" t="s">
        <v>1948</v>
      </c>
      <c r="B45" s="60">
        <v>11</v>
      </c>
    </row>
    <row r="46" spans="1:12" ht="12.75" customHeight="1" x14ac:dyDescent="0.2">
      <c r="A46" s="60" t="s">
        <v>1949</v>
      </c>
      <c r="B46" s="60">
        <v>8</v>
      </c>
    </row>
    <row r="47" spans="1:12" ht="12.75" customHeight="1" x14ac:dyDescent="0.2">
      <c r="A47" s="60" t="s">
        <v>1950</v>
      </c>
      <c r="B47" s="60">
        <v>7</v>
      </c>
    </row>
    <row r="48" spans="1:12" ht="12.75" customHeight="1" x14ac:dyDescent="0.2">
      <c r="A48" s="60" t="s">
        <v>1951</v>
      </c>
      <c r="B48" s="60">
        <v>5</v>
      </c>
    </row>
    <row r="49" spans="1:2" ht="12.75" customHeight="1" x14ac:dyDescent="0.2">
      <c r="A49" s="60" t="s">
        <v>1952</v>
      </c>
      <c r="B49" s="60">
        <v>5</v>
      </c>
    </row>
    <row r="50" spans="1:2" ht="12.75" customHeight="1" x14ac:dyDescent="0.2">
      <c r="A50" s="60" t="s">
        <v>1953</v>
      </c>
      <c r="B50" s="60">
        <v>5</v>
      </c>
    </row>
    <row r="51" spans="1:2" ht="12.75" customHeight="1" x14ac:dyDescent="0.2">
      <c r="A51" s="60" t="s">
        <v>1954</v>
      </c>
      <c r="B51" s="60">
        <v>4</v>
      </c>
    </row>
    <row r="52" spans="1:2" ht="12.75" customHeight="1" x14ac:dyDescent="0.2">
      <c r="A52" s="60" t="s">
        <v>1955</v>
      </c>
      <c r="B52" s="60">
        <v>4</v>
      </c>
    </row>
    <row r="53" spans="1:2" ht="12.75" customHeight="1" x14ac:dyDescent="0.2">
      <c r="A53" s="60" t="s">
        <v>1956</v>
      </c>
      <c r="B53" s="60">
        <v>4</v>
      </c>
    </row>
    <row r="54" spans="1:2" ht="12.75" customHeight="1" x14ac:dyDescent="0.2">
      <c r="A54" s="60" t="s">
        <v>1957</v>
      </c>
      <c r="B54" s="60">
        <v>3</v>
      </c>
    </row>
    <row r="55" spans="1:2" ht="12.75" customHeight="1" x14ac:dyDescent="0.2">
      <c r="A55" s="60" t="s">
        <v>1958</v>
      </c>
      <c r="B55" s="60">
        <v>3</v>
      </c>
    </row>
    <row r="56" spans="1:2" ht="12.75" customHeight="1" x14ac:dyDescent="0.2">
      <c r="A56" s="60" t="s">
        <v>1959</v>
      </c>
      <c r="B56" s="60">
        <v>3</v>
      </c>
    </row>
    <row r="57" spans="1:2" ht="12.75" customHeight="1" x14ac:dyDescent="0.2">
      <c r="A57" s="60" t="s">
        <v>1960</v>
      </c>
      <c r="B57" s="60">
        <v>3</v>
      </c>
    </row>
    <row r="58" spans="1:2" ht="12.75" customHeight="1" x14ac:dyDescent="0.2">
      <c r="A58" s="60" t="s">
        <v>876</v>
      </c>
      <c r="B58" s="60">
        <v>3</v>
      </c>
    </row>
    <row r="59" spans="1:2" ht="12.75" customHeight="1" x14ac:dyDescent="0.2">
      <c r="A59" s="60" t="s">
        <v>1961</v>
      </c>
      <c r="B59" s="60">
        <v>3</v>
      </c>
    </row>
    <row r="60" spans="1:2" ht="12.75" customHeight="1" x14ac:dyDescent="0.2">
      <c r="A60" s="60" t="s">
        <v>1962</v>
      </c>
      <c r="B60" s="60">
        <v>3</v>
      </c>
    </row>
    <row r="61" spans="1:2" ht="12.75" customHeight="1" x14ac:dyDescent="0.2">
      <c r="A61" s="60" t="s">
        <v>1963</v>
      </c>
      <c r="B61" s="60">
        <v>3</v>
      </c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080E-5343-480B-BC89-D01A39FC5457}">
  <sheetPr>
    <pageSetUpPr fitToPage="1"/>
  </sheetPr>
  <dimension ref="A1:J53"/>
  <sheetViews>
    <sheetView zoomScale="120" zoomScaleNormal="120" workbookViewId="0">
      <selection activeCell="N13" sqref="N13"/>
    </sheetView>
  </sheetViews>
  <sheetFormatPr defaultColWidth="9.140625" defaultRowHeight="12.75" x14ac:dyDescent="0.2"/>
  <cols>
    <col min="1" max="1" width="3.140625" style="1" customWidth="1"/>
    <col min="2" max="2" width="52.5703125" style="1" customWidth="1"/>
    <col min="3" max="4" width="7.7109375" style="1" customWidth="1"/>
    <col min="5" max="5" width="3" style="1" customWidth="1"/>
    <col min="6" max="6" width="3.140625" style="1" customWidth="1"/>
    <col min="7" max="7" width="52.42578125" style="1" customWidth="1"/>
    <col min="8" max="9" width="7.85546875" style="1" customWidth="1"/>
    <col min="10" max="16384" width="9.140625" style="1"/>
  </cols>
  <sheetData>
    <row r="1" spans="1:9" x14ac:dyDescent="0.2">
      <c r="A1" s="9" t="s">
        <v>1964</v>
      </c>
    </row>
    <row r="3" spans="1:9" s="270" customFormat="1" ht="27" customHeight="1" x14ac:dyDescent="0.2">
      <c r="A3" s="985" t="s">
        <v>1047</v>
      </c>
      <c r="B3" s="985"/>
      <c r="C3" s="871" t="s">
        <v>1965</v>
      </c>
      <c r="D3" s="871" t="s">
        <v>1137</v>
      </c>
      <c r="F3" s="985" t="s">
        <v>1049</v>
      </c>
      <c r="G3" s="985"/>
      <c r="H3" s="871" t="s">
        <v>1965</v>
      </c>
      <c r="I3" s="871" t="s">
        <v>1137</v>
      </c>
    </row>
    <row r="4" spans="1:9" ht="11.25" customHeight="1" x14ac:dyDescent="0.2">
      <c r="A4" s="926" t="s">
        <v>549</v>
      </c>
      <c r="B4" s="926"/>
      <c r="C4" s="926"/>
      <c r="D4" s="926"/>
      <c r="F4" s="926" t="s">
        <v>549</v>
      </c>
      <c r="G4" s="926"/>
      <c r="H4" s="926"/>
      <c r="I4" s="508"/>
    </row>
    <row r="5" spans="1:9" ht="11.25" customHeight="1" x14ac:dyDescent="0.2">
      <c r="A5" s="1145"/>
      <c r="B5" s="460" t="s">
        <v>551</v>
      </c>
      <c r="C5" s="460">
        <v>9</v>
      </c>
      <c r="D5" s="460">
        <v>11</v>
      </c>
      <c r="F5" s="1145"/>
      <c r="G5" s="460" t="s">
        <v>551</v>
      </c>
      <c r="H5" s="460">
        <v>35</v>
      </c>
      <c r="I5" s="460">
        <v>50</v>
      </c>
    </row>
    <row r="6" spans="1:9" ht="11.25" customHeight="1" x14ac:dyDescent="0.2">
      <c r="A6" s="1145"/>
      <c r="B6" s="460" t="s">
        <v>552</v>
      </c>
      <c r="C6" s="460">
        <v>1</v>
      </c>
      <c r="D6" s="460">
        <v>1</v>
      </c>
      <c r="F6" s="1145"/>
      <c r="G6" s="460" t="s">
        <v>554</v>
      </c>
      <c r="H6" s="460">
        <v>1</v>
      </c>
      <c r="I6" s="460">
        <v>1</v>
      </c>
    </row>
    <row r="7" spans="1:9" ht="11.25" customHeight="1" x14ac:dyDescent="0.2">
      <c r="A7" s="1145"/>
      <c r="B7" s="460" t="s">
        <v>553</v>
      </c>
      <c r="C7" s="460">
        <v>5</v>
      </c>
      <c r="D7" s="460">
        <v>7</v>
      </c>
      <c r="F7" s="1145"/>
      <c r="G7" s="460" t="s">
        <v>555</v>
      </c>
      <c r="H7" s="460">
        <v>4</v>
      </c>
      <c r="I7" s="460">
        <v>4</v>
      </c>
    </row>
    <row r="8" spans="1:9" ht="11.25" customHeight="1" x14ac:dyDescent="0.2">
      <c r="A8" s="1145"/>
      <c r="B8" s="460" t="s">
        <v>554</v>
      </c>
      <c r="C8" s="460">
        <v>7</v>
      </c>
      <c r="D8" s="460">
        <v>10</v>
      </c>
      <c r="F8" s="1145"/>
      <c r="G8" s="460" t="s">
        <v>556</v>
      </c>
      <c r="H8" s="460">
        <v>3</v>
      </c>
      <c r="I8" s="460">
        <v>4</v>
      </c>
    </row>
    <row r="9" spans="1:9" ht="11.25" customHeight="1" x14ac:dyDescent="0.2">
      <c r="A9" s="1145"/>
      <c r="B9" s="460" t="s">
        <v>555</v>
      </c>
      <c r="C9" s="460">
        <v>8</v>
      </c>
      <c r="D9" s="460">
        <v>10</v>
      </c>
      <c r="F9" s="1145"/>
      <c r="G9" s="460" t="s">
        <v>557</v>
      </c>
      <c r="H9" s="460">
        <v>2</v>
      </c>
      <c r="I9" s="460">
        <v>3</v>
      </c>
    </row>
    <row r="10" spans="1:9" ht="11.25" customHeight="1" x14ac:dyDescent="0.2">
      <c r="A10" s="1145"/>
      <c r="B10" s="460" t="s">
        <v>556</v>
      </c>
      <c r="C10" s="460">
        <v>12</v>
      </c>
      <c r="D10" s="460">
        <v>16</v>
      </c>
      <c r="F10" s="1145"/>
      <c r="G10" s="460" t="s">
        <v>1966</v>
      </c>
      <c r="H10" s="460">
        <v>1</v>
      </c>
      <c r="I10" s="460">
        <v>1</v>
      </c>
    </row>
    <row r="11" spans="1:9" ht="11.25" customHeight="1" x14ac:dyDescent="0.2">
      <c r="A11" s="1145"/>
      <c r="B11" s="460" t="s">
        <v>557</v>
      </c>
      <c r="C11" s="460">
        <v>1</v>
      </c>
      <c r="D11" s="460">
        <v>1</v>
      </c>
      <c r="F11" s="1145"/>
      <c r="G11" s="460" t="s">
        <v>1967</v>
      </c>
      <c r="H11" s="460">
        <v>1</v>
      </c>
      <c r="I11" s="460">
        <v>2</v>
      </c>
    </row>
    <row r="12" spans="1:9" ht="11.25" customHeight="1" x14ac:dyDescent="0.2">
      <c r="A12" s="1145"/>
      <c r="B12" s="460" t="s">
        <v>558</v>
      </c>
      <c r="C12" s="460">
        <v>2</v>
      </c>
      <c r="D12" s="460">
        <v>3</v>
      </c>
      <c r="F12" s="1145"/>
      <c r="G12" s="460" t="s">
        <v>560</v>
      </c>
      <c r="H12" s="460">
        <v>1</v>
      </c>
      <c r="I12" s="460">
        <v>2</v>
      </c>
    </row>
    <row r="13" spans="1:9" ht="11.25" customHeight="1" x14ac:dyDescent="0.2">
      <c r="A13" s="1145"/>
      <c r="B13" s="460" t="s">
        <v>559</v>
      </c>
      <c r="C13" s="460">
        <v>1</v>
      </c>
      <c r="D13" s="460">
        <v>3</v>
      </c>
      <c r="F13" s="1142"/>
      <c r="G13" s="1143"/>
      <c r="H13" s="1143"/>
      <c r="I13" s="1144"/>
    </row>
    <row r="14" spans="1:9" ht="11.25" customHeight="1" x14ac:dyDescent="0.2">
      <c r="A14" s="1145"/>
      <c r="B14" s="460" t="s">
        <v>1966</v>
      </c>
      <c r="C14" s="460">
        <v>1</v>
      </c>
      <c r="D14" s="460">
        <v>2</v>
      </c>
      <c r="F14" s="469" t="s">
        <v>561</v>
      </c>
      <c r="G14" s="469"/>
      <c r="H14" s="469"/>
      <c r="I14" s="460"/>
    </row>
    <row r="15" spans="1:9" ht="11.25" customHeight="1" x14ac:dyDescent="0.2">
      <c r="A15" s="1145"/>
      <c r="B15" s="460" t="s">
        <v>560</v>
      </c>
      <c r="C15" s="460">
        <v>1</v>
      </c>
      <c r="D15" s="460">
        <v>3</v>
      </c>
      <c r="F15" s="1145"/>
      <c r="G15" s="460" t="s">
        <v>562</v>
      </c>
      <c r="H15" s="460">
        <v>37</v>
      </c>
      <c r="I15" s="460">
        <v>46</v>
      </c>
    </row>
    <row r="16" spans="1:9" ht="11.25" customHeight="1" x14ac:dyDescent="0.2">
      <c r="A16" s="1142"/>
      <c r="B16" s="1143"/>
      <c r="C16" s="1143"/>
      <c r="D16" s="1144"/>
      <c r="F16" s="1145"/>
      <c r="G16" s="460" t="s">
        <v>552</v>
      </c>
      <c r="H16" s="460">
        <v>3</v>
      </c>
      <c r="I16" s="460">
        <v>3</v>
      </c>
    </row>
    <row r="17" spans="1:9" ht="11.25" customHeight="1" x14ac:dyDescent="0.2">
      <c r="A17" s="469" t="s">
        <v>561</v>
      </c>
      <c r="B17" s="469"/>
      <c r="C17" s="469"/>
      <c r="D17" s="469"/>
      <c r="F17" s="1145"/>
      <c r="G17" s="460" t="s">
        <v>553</v>
      </c>
      <c r="H17" s="460">
        <v>1</v>
      </c>
      <c r="I17" s="460">
        <v>1</v>
      </c>
    </row>
    <row r="18" spans="1:9" ht="11.25" customHeight="1" x14ac:dyDescent="0.2">
      <c r="A18" s="1145"/>
      <c r="B18" s="460" t="s">
        <v>562</v>
      </c>
      <c r="C18" s="460">
        <v>8</v>
      </c>
      <c r="D18" s="460">
        <v>11</v>
      </c>
      <c r="F18" s="1145"/>
      <c r="G18" s="460" t="s">
        <v>559</v>
      </c>
      <c r="H18" s="460">
        <v>2</v>
      </c>
      <c r="I18" s="460">
        <v>4</v>
      </c>
    </row>
    <row r="19" spans="1:9" ht="11.25" customHeight="1" x14ac:dyDescent="0.2">
      <c r="A19" s="1145"/>
      <c r="B19" s="460" t="s">
        <v>552</v>
      </c>
      <c r="C19" s="460">
        <v>5</v>
      </c>
      <c r="D19" s="460">
        <v>5</v>
      </c>
      <c r="F19" s="1145"/>
      <c r="G19" s="460" t="s">
        <v>557</v>
      </c>
      <c r="H19" s="460">
        <v>1</v>
      </c>
      <c r="I19" s="460">
        <v>2</v>
      </c>
    </row>
    <row r="20" spans="1:9" ht="11.25" customHeight="1" x14ac:dyDescent="0.2">
      <c r="A20" s="1145"/>
      <c r="B20" s="460" t="s">
        <v>553</v>
      </c>
      <c r="C20" s="460">
        <v>25</v>
      </c>
      <c r="D20" s="460">
        <v>34</v>
      </c>
      <c r="F20" s="1145"/>
      <c r="G20" s="460" t="s">
        <v>1968</v>
      </c>
      <c r="H20" s="460">
        <v>1</v>
      </c>
      <c r="I20" s="460">
        <v>1</v>
      </c>
    </row>
    <row r="21" spans="1:9" ht="11.25" customHeight="1" x14ac:dyDescent="0.2">
      <c r="A21" s="1145"/>
      <c r="B21" s="460" t="s">
        <v>559</v>
      </c>
      <c r="C21" s="460">
        <v>1</v>
      </c>
      <c r="D21" s="460">
        <v>1</v>
      </c>
      <c r="F21" s="1145"/>
      <c r="G21" s="460" t="s">
        <v>563</v>
      </c>
      <c r="H21" s="460">
        <v>3</v>
      </c>
      <c r="I21" s="460">
        <v>3</v>
      </c>
    </row>
    <row r="22" spans="1:9" ht="11.25" customHeight="1" x14ac:dyDescent="0.2">
      <c r="A22" s="1145"/>
      <c r="B22" s="460" t="s">
        <v>1969</v>
      </c>
      <c r="C22" s="460">
        <v>2</v>
      </c>
      <c r="D22" s="460">
        <v>2</v>
      </c>
      <c r="F22" s="1145"/>
      <c r="G22" s="460" t="s">
        <v>1970</v>
      </c>
      <c r="H22" s="460">
        <v>1</v>
      </c>
      <c r="I22" s="460">
        <v>1</v>
      </c>
    </row>
    <row r="23" spans="1:9" ht="11.25" customHeight="1" x14ac:dyDescent="0.2">
      <c r="A23" s="1145"/>
      <c r="B23" s="460" t="s">
        <v>563</v>
      </c>
      <c r="C23" s="460">
        <v>5</v>
      </c>
      <c r="D23" s="460">
        <v>5</v>
      </c>
      <c r="F23" s="1145"/>
      <c r="G23" s="460" t="s">
        <v>1266</v>
      </c>
      <c r="H23" s="460">
        <v>1</v>
      </c>
      <c r="I23" s="460">
        <v>1</v>
      </c>
    </row>
    <row r="24" spans="1:9" ht="11.25" customHeight="1" x14ac:dyDescent="0.2">
      <c r="A24" s="1145"/>
      <c r="B24" s="460" t="s">
        <v>564</v>
      </c>
      <c r="C24" s="460">
        <v>4</v>
      </c>
      <c r="D24" s="460">
        <v>4</v>
      </c>
      <c r="F24" s="1142"/>
      <c r="G24" s="1143"/>
      <c r="H24" s="1143"/>
      <c r="I24" s="1144"/>
    </row>
    <row r="25" spans="1:9" ht="11.25" customHeight="1" x14ac:dyDescent="0.2">
      <c r="A25" s="1142"/>
      <c r="B25" s="1143"/>
      <c r="C25" s="1143"/>
      <c r="D25" s="1144"/>
      <c r="F25" s="1146" t="s">
        <v>588</v>
      </c>
      <c r="G25" s="1146"/>
      <c r="H25" s="469"/>
      <c r="I25" s="460"/>
    </row>
    <row r="26" spans="1:9" ht="11.25" customHeight="1" x14ac:dyDescent="0.2">
      <c r="A26" s="469" t="s">
        <v>587</v>
      </c>
      <c r="B26" s="469"/>
      <c r="C26" s="469"/>
      <c r="D26" s="469"/>
      <c r="F26" s="1145"/>
      <c r="G26" s="460" t="s">
        <v>1267</v>
      </c>
      <c r="H26" s="460">
        <v>1</v>
      </c>
      <c r="I26" s="460">
        <v>1</v>
      </c>
    </row>
    <row r="27" spans="1:9" ht="11.25" customHeight="1" x14ac:dyDescent="0.2">
      <c r="A27" s="1145"/>
      <c r="B27" s="460" t="s">
        <v>565</v>
      </c>
      <c r="C27" s="460">
        <v>2</v>
      </c>
      <c r="D27" s="460">
        <v>2</v>
      </c>
      <c r="F27" s="1145"/>
      <c r="G27" s="460" t="s">
        <v>1971</v>
      </c>
      <c r="H27" s="460">
        <v>1</v>
      </c>
      <c r="I27" s="460">
        <v>1</v>
      </c>
    </row>
    <row r="28" spans="1:9" ht="11.25" customHeight="1" x14ac:dyDescent="0.2">
      <c r="A28" s="1145"/>
      <c r="B28" s="460" t="s">
        <v>559</v>
      </c>
      <c r="C28" s="460">
        <v>1</v>
      </c>
      <c r="D28" s="460">
        <v>1</v>
      </c>
      <c r="F28" s="1145"/>
      <c r="G28" s="460" t="s">
        <v>1972</v>
      </c>
      <c r="H28" s="460">
        <v>1</v>
      </c>
      <c r="I28" s="460">
        <v>1</v>
      </c>
    </row>
    <row r="29" spans="1:9" ht="11.25" customHeight="1" x14ac:dyDescent="0.2">
      <c r="A29" s="1145"/>
      <c r="B29" s="460" t="s">
        <v>566</v>
      </c>
      <c r="C29" s="460">
        <v>7</v>
      </c>
      <c r="D29" s="460">
        <v>7</v>
      </c>
      <c r="F29" s="1145"/>
      <c r="G29" s="460" t="s">
        <v>1973</v>
      </c>
      <c r="H29" s="460">
        <v>6</v>
      </c>
      <c r="I29" s="460">
        <v>6</v>
      </c>
    </row>
    <row r="30" spans="1:9" ht="11.25" customHeight="1" x14ac:dyDescent="0.2">
      <c r="A30" s="1142"/>
      <c r="B30" s="1143"/>
      <c r="C30" s="1143"/>
      <c r="D30" s="1144"/>
      <c r="F30" s="1145"/>
      <c r="G30" s="460" t="s">
        <v>573</v>
      </c>
      <c r="H30" s="460">
        <v>1</v>
      </c>
      <c r="I30" s="460">
        <v>1</v>
      </c>
    </row>
    <row r="31" spans="1:9" ht="11.25" customHeight="1" x14ac:dyDescent="0.2">
      <c r="A31" s="469" t="s">
        <v>567</v>
      </c>
      <c r="B31" s="469"/>
      <c r="C31" s="469"/>
      <c r="D31" s="469"/>
      <c r="F31" s="1142"/>
      <c r="G31" s="1143"/>
      <c r="H31" s="1143"/>
      <c r="I31" s="1144"/>
    </row>
    <row r="32" spans="1:9" ht="11.25" customHeight="1" x14ac:dyDescent="0.2">
      <c r="A32" s="1145"/>
      <c r="B32" s="460" t="s">
        <v>552</v>
      </c>
      <c r="C32" s="460">
        <v>5</v>
      </c>
      <c r="D32" s="460">
        <v>5</v>
      </c>
      <c r="F32" s="469" t="s">
        <v>568</v>
      </c>
      <c r="G32" s="469"/>
      <c r="H32" s="469"/>
      <c r="I32" s="460"/>
    </row>
    <row r="33" spans="1:9" ht="11.25" customHeight="1" x14ac:dyDescent="0.2">
      <c r="A33" s="1145"/>
      <c r="B33" s="460" t="s">
        <v>553</v>
      </c>
      <c r="C33" s="460">
        <v>1</v>
      </c>
      <c r="D33" s="460">
        <v>1</v>
      </c>
      <c r="F33" s="1145"/>
      <c r="G33" s="460" t="s">
        <v>575</v>
      </c>
      <c r="H33" s="460">
        <v>2</v>
      </c>
      <c r="I33" s="460">
        <v>2</v>
      </c>
    </row>
    <row r="34" spans="1:9" ht="11.25" customHeight="1" x14ac:dyDescent="0.2">
      <c r="A34" s="1145"/>
      <c r="B34" s="460" t="s">
        <v>559</v>
      </c>
      <c r="C34" s="460">
        <v>3</v>
      </c>
      <c r="D34" s="460">
        <v>5</v>
      </c>
      <c r="F34" s="1145"/>
      <c r="G34" s="460" t="s">
        <v>1974</v>
      </c>
      <c r="H34" s="460">
        <v>3</v>
      </c>
      <c r="I34" s="460">
        <v>3</v>
      </c>
    </row>
    <row r="35" spans="1:9" ht="11.25" customHeight="1" x14ac:dyDescent="0.2">
      <c r="A35" s="1142"/>
      <c r="B35" s="1143"/>
      <c r="C35" s="1143"/>
      <c r="D35" s="1144"/>
      <c r="F35" s="1145"/>
      <c r="G35" s="460" t="s">
        <v>576</v>
      </c>
      <c r="H35" s="460">
        <v>4</v>
      </c>
      <c r="I35" s="460">
        <v>6</v>
      </c>
    </row>
    <row r="36" spans="1:9" ht="11.25" customHeight="1" x14ac:dyDescent="0.2">
      <c r="A36" s="469" t="s">
        <v>569</v>
      </c>
      <c r="B36" s="469"/>
      <c r="C36" s="469"/>
      <c r="D36" s="469"/>
      <c r="F36" s="1142"/>
      <c r="G36" s="1143"/>
      <c r="H36" s="1143"/>
      <c r="I36" s="1144"/>
    </row>
    <row r="37" spans="1:9" ht="11.25" customHeight="1" x14ac:dyDescent="0.2">
      <c r="A37" s="1145"/>
      <c r="B37" s="460" t="s">
        <v>570</v>
      </c>
      <c r="C37" s="460">
        <v>2</v>
      </c>
      <c r="D37" s="460">
        <v>2</v>
      </c>
      <c r="F37" s="469" t="s">
        <v>1048</v>
      </c>
      <c r="G37" s="469"/>
      <c r="H37" s="469"/>
      <c r="I37" s="460"/>
    </row>
    <row r="38" spans="1:9" ht="11.25" customHeight="1" x14ac:dyDescent="0.2">
      <c r="A38" s="1145"/>
      <c r="B38" s="460" t="s">
        <v>571</v>
      </c>
      <c r="C38" s="460">
        <v>9</v>
      </c>
      <c r="D38" s="460">
        <v>9</v>
      </c>
      <c r="F38" s="997"/>
      <c r="G38" s="460" t="s">
        <v>574</v>
      </c>
      <c r="H38" s="460">
        <v>2</v>
      </c>
      <c r="I38" s="460">
        <v>2</v>
      </c>
    </row>
    <row r="39" spans="1:9" ht="11.25" customHeight="1" x14ac:dyDescent="0.2">
      <c r="A39" s="1145"/>
      <c r="B39" s="460" t="s">
        <v>572</v>
      </c>
      <c r="C39" s="460">
        <v>2</v>
      </c>
      <c r="D39" s="460">
        <v>2</v>
      </c>
      <c r="F39" s="997"/>
      <c r="G39" s="460" t="s">
        <v>1975</v>
      </c>
      <c r="H39" s="460">
        <v>1</v>
      </c>
      <c r="I39" s="460">
        <v>1</v>
      </c>
    </row>
    <row r="40" spans="1:9" ht="11.25" customHeight="1" x14ac:dyDescent="0.2">
      <c r="A40" s="1145"/>
      <c r="B40" s="460" t="s">
        <v>1976</v>
      </c>
      <c r="C40" s="460">
        <v>1</v>
      </c>
      <c r="D40" s="460">
        <v>1</v>
      </c>
      <c r="F40" s="997"/>
      <c r="G40" s="460" t="s">
        <v>1977</v>
      </c>
      <c r="H40" s="460">
        <v>1</v>
      </c>
      <c r="I40" s="460">
        <v>1</v>
      </c>
    </row>
    <row r="41" spans="1:9" ht="11.25" customHeight="1" x14ac:dyDescent="0.2">
      <c r="A41" s="1142"/>
      <c r="B41" s="1143"/>
      <c r="C41" s="1143"/>
      <c r="D41" s="1144"/>
      <c r="F41" s="997"/>
      <c r="G41" s="460" t="s">
        <v>577</v>
      </c>
      <c r="H41" s="460">
        <v>2</v>
      </c>
      <c r="I41" s="460">
        <v>2</v>
      </c>
    </row>
    <row r="42" spans="1:9" ht="11.25" customHeight="1" x14ac:dyDescent="0.2">
      <c r="A42" s="1146" t="s">
        <v>550</v>
      </c>
      <c r="B42" s="1146"/>
      <c r="C42" s="465">
        <v>13</v>
      </c>
      <c r="D42" s="460">
        <v>14</v>
      </c>
      <c r="F42" s="997"/>
      <c r="G42" s="460" t="s">
        <v>578</v>
      </c>
      <c r="H42" s="469">
        <v>7</v>
      </c>
      <c r="I42" s="460">
        <v>7</v>
      </c>
    </row>
    <row r="43" spans="1:9" ht="11.25" customHeight="1" x14ac:dyDescent="0.2">
      <c r="A43" s="469" t="s">
        <v>494</v>
      </c>
      <c r="B43" s="460"/>
      <c r="C43" s="469">
        <f>SUM(C5:C42)</f>
        <v>144</v>
      </c>
      <c r="D43" s="469">
        <f>SUM(D5:D42)</f>
        <v>178</v>
      </c>
      <c r="F43" s="997"/>
      <c r="G43" s="460" t="s">
        <v>1046</v>
      </c>
      <c r="H43" s="469">
        <v>2</v>
      </c>
      <c r="I43" s="460">
        <v>2</v>
      </c>
    </row>
    <row r="44" spans="1:9" ht="11.25" customHeight="1" x14ac:dyDescent="0.2">
      <c r="F44" s="1142"/>
      <c r="G44" s="1143"/>
      <c r="H44" s="1143"/>
      <c r="I44" s="1144"/>
    </row>
    <row r="45" spans="1:9" ht="11.25" customHeight="1" x14ac:dyDescent="0.2">
      <c r="F45" s="469" t="s">
        <v>550</v>
      </c>
      <c r="G45" s="460"/>
      <c r="H45" s="460">
        <v>12</v>
      </c>
      <c r="I45" s="460">
        <v>13</v>
      </c>
    </row>
    <row r="46" spans="1:9" ht="11.25" customHeight="1" x14ac:dyDescent="0.2">
      <c r="F46" s="469" t="s">
        <v>494</v>
      </c>
      <c r="G46" s="460"/>
      <c r="H46" s="469">
        <f>SUM(H5:H45)</f>
        <v>144</v>
      </c>
      <c r="I46" s="469">
        <f>SUM(I5:I45)</f>
        <v>178</v>
      </c>
    </row>
    <row r="47" spans="1:9" ht="11.25" customHeight="1" x14ac:dyDescent="0.2"/>
    <row r="48" spans="1:9" ht="11.25" customHeight="1" x14ac:dyDescent="0.2"/>
    <row r="49" spans="1:10" ht="11.25" customHeight="1" x14ac:dyDescent="0.2"/>
    <row r="50" spans="1:10" ht="11.25" customHeight="1" x14ac:dyDescent="0.2"/>
    <row r="51" spans="1:10" ht="11.25" customHeight="1" x14ac:dyDescent="0.2">
      <c r="F51" s="9"/>
      <c r="G51" s="9"/>
      <c r="H51" s="9"/>
      <c r="J51" s="9"/>
    </row>
    <row r="52" spans="1:10" ht="11.25" customHeight="1" x14ac:dyDescent="0.2"/>
    <row r="53" spans="1:10" s="9" customFormat="1" ht="11.25" customHeight="1" x14ac:dyDescent="0.2">
      <c r="A53" s="1"/>
      <c r="B53" s="1"/>
      <c r="C53" s="1"/>
      <c r="D53" s="1"/>
      <c r="F53" s="1"/>
      <c r="G53" s="1"/>
      <c r="H53" s="1"/>
      <c r="I53" s="1"/>
      <c r="J53" s="1"/>
    </row>
  </sheetData>
  <mergeCells count="24">
    <mergeCell ref="F44:I44"/>
    <mergeCell ref="A32:A34"/>
    <mergeCell ref="F33:F35"/>
    <mergeCell ref="A35:D35"/>
    <mergeCell ref="F36:I36"/>
    <mergeCell ref="A37:A40"/>
    <mergeCell ref="F38:F43"/>
    <mergeCell ref="A41:D41"/>
    <mergeCell ref="A42:B42"/>
    <mergeCell ref="F31:I31"/>
    <mergeCell ref="A3:B3"/>
    <mergeCell ref="F3:G3"/>
    <mergeCell ref="A5:A15"/>
    <mergeCell ref="F5:F12"/>
    <mergeCell ref="F13:I13"/>
    <mergeCell ref="F15:F23"/>
    <mergeCell ref="A16:D16"/>
    <mergeCell ref="A18:A24"/>
    <mergeCell ref="F24:I24"/>
    <mergeCell ref="A25:D25"/>
    <mergeCell ref="F25:G25"/>
    <mergeCell ref="F26:F30"/>
    <mergeCell ref="A27:A29"/>
    <mergeCell ref="A30:D3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5A24-A366-49A3-BD18-8AA58979D9E7}">
  <dimension ref="A1:M93"/>
  <sheetViews>
    <sheetView topLeftCell="A58" workbookViewId="0">
      <selection activeCell="N13" sqref="N13"/>
    </sheetView>
  </sheetViews>
  <sheetFormatPr defaultColWidth="9.140625" defaultRowHeight="12.75" x14ac:dyDescent="0.2"/>
  <cols>
    <col min="1" max="1" width="8.28515625" style="1" customWidth="1"/>
    <col min="2" max="2" width="5.42578125" style="1" customWidth="1"/>
    <col min="3" max="3" width="6.28515625" style="1" customWidth="1"/>
    <col min="4" max="5" width="6.140625" style="1" customWidth="1"/>
    <col min="6" max="6" width="7.140625" style="1" customWidth="1"/>
    <col min="7" max="12" width="6.140625" style="1" customWidth="1"/>
    <col min="13" max="13" width="7.140625" style="1" customWidth="1"/>
    <col min="14" max="16384" width="9.140625" style="1"/>
  </cols>
  <sheetData>
    <row r="1" spans="1:13" s="9" customFormat="1" ht="15" x14ac:dyDescent="0.25">
      <c r="A1" s="973" t="s">
        <v>1141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</row>
    <row r="2" spans="1:13" s="16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7.75" customHeight="1" x14ac:dyDescent="0.25">
      <c r="A3" s="1147" t="s">
        <v>1978</v>
      </c>
      <c r="B3" s="1147"/>
      <c r="C3" s="1147"/>
      <c r="D3" s="1147"/>
      <c r="E3" s="1147"/>
      <c r="F3" s="1147"/>
      <c r="G3" s="1147"/>
      <c r="H3" s="1147"/>
      <c r="I3" s="1147"/>
      <c r="J3" s="1147"/>
      <c r="K3" s="1147"/>
      <c r="L3" s="1147"/>
      <c r="M3" s="1147"/>
    </row>
    <row r="4" spans="1:13" x14ac:dyDescent="0.2">
      <c r="B4" s="327"/>
      <c r="C4" s="328"/>
      <c r="D4" s="328"/>
      <c r="E4" s="328"/>
      <c r="F4" s="328"/>
      <c r="G4" s="328"/>
      <c r="H4" s="327"/>
      <c r="I4" s="328"/>
      <c r="J4" s="328"/>
      <c r="K4" s="328"/>
      <c r="L4" s="328"/>
      <c r="M4" s="328"/>
    </row>
    <row r="5" spans="1:13" s="195" customFormat="1" ht="76.5" customHeight="1" x14ac:dyDescent="0.2">
      <c r="A5" s="39" t="s">
        <v>1145</v>
      </c>
      <c r="B5" s="39" t="s">
        <v>0</v>
      </c>
      <c r="C5" s="752" t="s">
        <v>459</v>
      </c>
      <c r="D5" s="752" t="s">
        <v>487</v>
      </c>
      <c r="E5" s="752" t="s">
        <v>1594</v>
      </c>
      <c r="F5" s="752" t="s">
        <v>488</v>
      </c>
      <c r="G5" s="752" t="s">
        <v>489</v>
      </c>
      <c r="H5" s="752" t="s">
        <v>1146</v>
      </c>
      <c r="I5" s="752" t="s">
        <v>1595</v>
      </c>
      <c r="J5" s="752" t="s">
        <v>490</v>
      </c>
      <c r="K5" s="752" t="s">
        <v>1596</v>
      </c>
      <c r="L5" s="752" t="s">
        <v>491</v>
      </c>
      <c r="M5" s="752" t="s">
        <v>141</v>
      </c>
    </row>
    <row r="6" spans="1:13" s="195" customFormat="1" ht="21" customHeight="1" x14ac:dyDescent="0.2">
      <c r="A6" s="1148" t="s">
        <v>1113</v>
      </c>
      <c r="B6" s="1149"/>
      <c r="C6" s="1149"/>
      <c r="D6" s="1149"/>
      <c r="E6" s="1149"/>
      <c r="F6" s="1149"/>
      <c r="G6" s="1149"/>
      <c r="H6" s="1149"/>
      <c r="I6" s="1149"/>
      <c r="J6" s="1149"/>
      <c r="K6" s="1149"/>
      <c r="L6" s="1149"/>
      <c r="M6" s="1150"/>
    </row>
    <row r="7" spans="1:13" x14ac:dyDescent="0.2">
      <c r="A7" s="1151" t="s">
        <v>1147</v>
      </c>
      <c r="B7" s="372">
        <v>2016</v>
      </c>
      <c r="C7" s="67">
        <v>251</v>
      </c>
      <c r="D7" s="67">
        <v>3125</v>
      </c>
      <c r="E7" s="67">
        <v>816</v>
      </c>
      <c r="F7" s="67">
        <v>36050</v>
      </c>
      <c r="G7" s="67">
        <v>4132</v>
      </c>
      <c r="H7" s="67">
        <v>51</v>
      </c>
      <c r="I7" s="67">
        <v>75</v>
      </c>
      <c r="J7" s="67">
        <v>267</v>
      </c>
      <c r="K7" s="67">
        <v>71</v>
      </c>
      <c r="L7" s="67">
        <v>177</v>
      </c>
      <c r="M7" s="67">
        <v>45015</v>
      </c>
    </row>
    <row r="8" spans="1:13" x14ac:dyDescent="0.2">
      <c r="A8" s="1152"/>
      <c r="B8" s="372">
        <v>2017</v>
      </c>
      <c r="C8" s="67">
        <v>235</v>
      </c>
      <c r="D8" s="67">
        <v>3276</v>
      </c>
      <c r="E8" s="67">
        <v>841</v>
      </c>
      <c r="F8" s="67">
        <v>37066</v>
      </c>
      <c r="G8" s="67">
        <v>4149</v>
      </c>
      <c r="H8" s="67">
        <v>53</v>
      </c>
      <c r="I8" s="67">
        <v>70</v>
      </c>
      <c r="J8" s="67">
        <v>292</v>
      </c>
      <c r="K8" s="67">
        <v>72</v>
      </c>
      <c r="L8" s="67">
        <v>189</v>
      </c>
      <c r="M8" s="67">
        <v>46243</v>
      </c>
    </row>
    <row r="9" spans="1:13" x14ac:dyDescent="0.2">
      <c r="A9" s="1152"/>
      <c r="B9" s="372">
        <v>2018</v>
      </c>
      <c r="C9" s="67">
        <v>236</v>
      </c>
      <c r="D9" s="67">
        <v>3366</v>
      </c>
      <c r="E9" s="67">
        <v>865</v>
      </c>
      <c r="F9" s="67">
        <v>37539</v>
      </c>
      <c r="G9" s="67">
        <v>4214</v>
      </c>
      <c r="H9" s="67">
        <v>56</v>
      </c>
      <c r="I9" s="67">
        <v>73</v>
      </c>
      <c r="J9" s="67">
        <v>308</v>
      </c>
      <c r="K9" s="67">
        <v>79</v>
      </c>
      <c r="L9" s="67">
        <v>217</v>
      </c>
      <c r="M9" s="67">
        <v>46953</v>
      </c>
    </row>
    <row r="10" spans="1:13" x14ac:dyDescent="0.2">
      <c r="A10" s="1152"/>
      <c r="B10" s="372">
        <v>2019</v>
      </c>
      <c r="C10" s="67">
        <v>247</v>
      </c>
      <c r="D10" s="67">
        <v>3408</v>
      </c>
      <c r="E10" s="67">
        <v>871</v>
      </c>
      <c r="F10" s="67">
        <v>37643</v>
      </c>
      <c r="G10" s="67">
        <v>4272</v>
      </c>
      <c r="H10" s="67">
        <v>54</v>
      </c>
      <c r="I10" s="67">
        <v>76</v>
      </c>
      <c r="J10" s="67">
        <v>305</v>
      </c>
      <c r="K10" s="67">
        <v>82</v>
      </c>
      <c r="L10" s="67">
        <v>230</v>
      </c>
      <c r="M10" s="67">
        <v>47188</v>
      </c>
    </row>
    <row r="11" spans="1:13" x14ac:dyDescent="0.2">
      <c r="A11" s="1153"/>
      <c r="B11" s="372">
        <v>2020</v>
      </c>
      <c r="C11" s="67">
        <v>251</v>
      </c>
      <c r="D11" s="67">
        <v>3289</v>
      </c>
      <c r="E11" s="67">
        <v>848</v>
      </c>
      <c r="F11" s="67">
        <v>36950</v>
      </c>
      <c r="G11" s="67">
        <v>4342</v>
      </c>
      <c r="H11" s="67">
        <v>49</v>
      </c>
      <c r="I11" s="67">
        <v>74</v>
      </c>
      <c r="J11" s="67">
        <v>288</v>
      </c>
      <c r="K11" s="67">
        <v>76</v>
      </c>
      <c r="L11" s="67">
        <v>209</v>
      </c>
      <c r="M11" s="67">
        <v>46376</v>
      </c>
    </row>
    <row r="12" spans="1:13" x14ac:dyDescent="0.2">
      <c r="A12" s="1151" t="s">
        <v>1148</v>
      </c>
      <c r="B12" s="372">
        <v>2016</v>
      </c>
      <c r="C12" s="67">
        <v>418</v>
      </c>
      <c r="D12" s="67">
        <v>20937</v>
      </c>
      <c r="E12" s="67">
        <v>4768</v>
      </c>
      <c r="F12" s="67">
        <v>208248</v>
      </c>
      <c r="G12" s="67">
        <v>26381</v>
      </c>
      <c r="H12" s="67">
        <v>477</v>
      </c>
      <c r="I12" s="67">
        <v>576</v>
      </c>
      <c r="J12" s="67">
        <v>1284</v>
      </c>
      <c r="K12" s="67">
        <v>264</v>
      </c>
      <c r="L12" s="67">
        <v>703</v>
      </c>
      <c r="M12" s="67">
        <v>264056</v>
      </c>
    </row>
    <row r="13" spans="1:13" x14ac:dyDescent="0.2">
      <c r="A13" s="1152"/>
      <c r="B13" s="372">
        <v>2017</v>
      </c>
      <c r="C13" s="67">
        <v>407</v>
      </c>
      <c r="D13" s="67">
        <v>21405</v>
      </c>
      <c r="E13" s="67">
        <v>5080</v>
      </c>
      <c r="F13" s="67">
        <v>211843</v>
      </c>
      <c r="G13" s="67">
        <v>26818</v>
      </c>
      <c r="H13" s="67">
        <v>480</v>
      </c>
      <c r="I13" s="67">
        <v>569</v>
      </c>
      <c r="J13" s="67">
        <v>1371</v>
      </c>
      <c r="K13" s="67">
        <v>279</v>
      </c>
      <c r="L13" s="67">
        <v>763</v>
      </c>
      <c r="M13" s="67">
        <v>269015</v>
      </c>
    </row>
    <row r="14" spans="1:13" x14ac:dyDescent="0.2">
      <c r="A14" s="1152"/>
      <c r="B14" s="372">
        <v>2018</v>
      </c>
      <c r="C14" s="67">
        <v>411</v>
      </c>
      <c r="D14" s="67">
        <v>21702</v>
      </c>
      <c r="E14" s="67">
        <v>5563</v>
      </c>
      <c r="F14" s="67">
        <v>214417</v>
      </c>
      <c r="G14" s="67">
        <v>27326</v>
      </c>
      <c r="H14" s="67">
        <v>481</v>
      </c>
      <c r="I14" s="67">
        <v>584</v>
      </c>
      <c r="J14" s="67">
        <v>1408</v>
      </c>
      <c r="K14" s="67">
        <v>302</v>
      </c>
      <c r="L14" s="67">
        <v>822</v>
      </c>
      <c r="M14" s="67">
        <v>273016</v>
      </c>
    </row>
    <row r="15" spans="1:13" x14ac:dyDescent="0.2">
      <c r="A15" s="1152"/>
      <c r="B15" s="372">
        <v>2019</v>
      </c>
      <c r="C15" s="67">
        <v>414</v>
      </c>
      <c r="D15" s="67">
        <v>21882</v>
      </c>
      <c r="E15" s="67">
        <v>5698</v>
      </c>
      <c r="F15" s="67">
        <v>216770</v>
      </c>
      <c r="G15" s="67">
        <v>27996</v>
      </c>
      <c r="H15" s="67">
        <v>484</v>
      </c>
      <c r="I15" s="67">
        <v>585</v>
      </c>
      <c r="J15" s="67">
        <v>1438</v>
      </c>
      <c r="K15" s="67">
        <v>326</v>
      </c>
      <c r="L15" s="67">
        <v>859</v>
      </c>
      <c r="M15" s="67">
        <v>276452</v>
      </c>
    </row>
    <row r="16" spans="1:13" x14ac:dyDescent="0.2">
      <c r="A16" s="1153"/>
      <c r="B16" s="372">
        <v>2020</v>
      </c>
      <c r="C16" s="67">
        <v>416</v>
      </c>
      <c r="D16" s="67">
        <v>21989</v>
      </c>
      <c r="E16" s="67">
        <v>5822</v>
      </c>
      <c r="F16" s="67">
        <v>217288</v>
      </c>
      <c r="G16" s="67">
        <v>28672</v>
      </c>
      <c r="H16" s="67">
        <v>480</v>
      </c>
      <c r="I16" s="67">
        <v>587</v>
      </c>
      <c r="J16" s="67">
        <v>1430</v>
      </c>
      <c r="K16" s="67">
        <v>333</v>
      </c>
      <c r="L16" s="67">
        <v>863</v>
      </c>
      <c r="M16" s="67">
        <v>277880</v>
      </c>
    </row>
    <row r="17" spans="1:13" s="195" customFormat="1" ht="21" customHeight="1" x14ac:dyDescent="0.2">
      <c r="A17" s="1154" t="s">
        <v>1149</v>
      </c>
      <c r="B17" s="1155"/>
      <c r="C17" s="1155"/>
      <c r="D17" s="1155"/>
      <c r="E17" s="1155"/>
      <c r="F17" s="1155"/>
      <c r="G17" s="1155"/>
      <c r="H17" s="1155"/>
      <c r="I17" s="1155"/>
      <c r="J17" s="1155"/>
      <c r="K17" s="1155"/>
      <c r="L17" s="1155"/>
      <c r="M17" s="1156"/>
    </row>
    <row r="18" spans="1:13" ht="12.75" customHeight="1" x14ac:dyDescent="0.2">
      <c r="A18" s="1151" t="s">
        <v>1147</v>
      </c>
      <c r="B18" s="372">
        <v>2017</v>
      </c>
      <c r="C18" s="373">
        <f t="shared" ref="C18:M21" si="0">(C8-C7)/C7*100</f>
        <v>-6.3745019920318722</v>
      </c>
      <c r="D18" s="373">
        <f t="shared" si="0"/>
        <v>4.8319999999999999</v>
      </c>
      <c r="E18" s="373">
        <f t="shared" si="0"/>
        <v>3.0637254901960782</v>
      </c>
      <c r="F18" s="373">
        <f t="shared" si="0"/>
        <v>2.8183079056865465</v>
      </c>
      <c r="G18" s="373">
        <f t="shared" si="0"/>
        <v>0.41142303969022265</v>
      </c>
      <c r="H18" s="373">
        <f t="shared" si="0"/>
        <v>3.9215686274509802</v>
      </c>
      <c r="I18" s="373">
        <f t="shared" si="0"/>
        <v>-6.666666666666667</v>
      </c>
      <c r="J18" s="373">
        <f t="shared" si="0"/>
        <v>9.3632958801498134</v>
      </c>
      <c r="K18" s="373">
        <f t="shared" si="0"/>
        <v>1.4084507042253522</v>
      </c>
      <c r="L18" s="373">
        <f t="shared" si="0"/>
        <v>6.7796610169491522</v>
      </c>
      <c r="M18" s="373">
        <f t="shared" si="0"/>
        <v>2.7279795623680996</v>
      </c>
    </row>
    <row r="19" spans="1:13" x14ac:dyDescent="0.2">
      <c r="A19" s="1152"/>
      <c r="B19" s="372">
        <v>2018</v>
      </c>
      <c r="C19" s="373">
        <f t="shared" si="0"/>
        <v>0.42553191489361702</v>
      </c>
      <c r="D19" s="373">
        <f t="shared" si="0"/>
        <v>2.7472527472527473</v>
      </c>
      <c r="E19" s="373">
        <f t="shared" si="0"/>
        <v>2.853745541022592</v>
      </c>
      <c r="F19" s="373">
        <f t="shared" si="0"/>
        <v>1.2761020881670533</v>
      </c>
      <c r="G19" s="373">
        <f t="shared" si="0"/>
        <v>1.566642564473367</v>
      </c>
      <c r="H19" s="373">
        <f t="shared" si="0"/>
        <v>5.6603773584905666</v>
      </c>
      <c r="I19" s="373">
        <f t="shared" si="0"/>
        <v>4.2857142857142856</v>
      </c>
      <c r="J19" s="373">
        <f t="shared" si="0"/>
        <v>5.4794520547945202</v>
      </c>
      <c r="K19" s="373">
        <f t="shared" si="0"/>
        <v>9.7222222222222232</v>
      </c>
      <c r="L19" s="373">
        <f t="shared" si="0"/>
        <v>14.814814814814813</v>
      </c>
      <c r="M19" s="373">
        <f t="shared" si="0"/>
        <v>1.5353675150833639</v>
      </c>
    </row>
    <row r="20" spans="1:13" x14ac:dyDescent="0.2">
      <c r="A20" s="1152"/>
      <c r="B20" s="372">
        <v>2019</v>
      </c>
      <c r="C20" s="373">
        <f t="shared" si="0"/>
        <v>4.6610169491525424</v>
      </c>
      <c r="D20" s="373">
        <f t="shared" si="0"/>
        <v>1.2477718360071302</v>
      </c>
      <c r="E20" s="373">
        <f t="shared" si="0"/>
        <v>0.69364161849710981</v>
      </c>
      <c r="F20" s="373">
        <f t="shared" si="0"/>
        <v>0.27704520631876184</v>
      </c>
      <c r="G20" s="373">
        <f t="shared" si="0"/>
        <v>1.3763644992880872</v>
      </c>
      <c r="H20" s="373">
        <f t="shared" si="0"/>
        <v>-3.5714285714285712</v>
      </c>
      <c r="I20" s="373">
        <f t="shared" si="0"/>
        <v>4.10958904109589</v>
      </c>
      <c r="J20" s="373">
        <f t="shared" si="0"/>
        <v>-0.97402597402597402</v>
      </c>
      <c r="K20" s="373">
        <f t="shared" si="0"/>
        <v>3.79746835443038</v>
      </c>
      <c r="L20" s="373">
        <f t="shared" si="0"/>
        <v>5.9907834101382482</v>
      </c>
      <c r="M20" s="373">
        <f t="shared" si="0"/>
        <v>0.50050050050050054</v>
      </c>
    </row>
    <row r="21" spans="1:13" x14ac:dyDescent="0.2">
      <c r="A21" s="1153"/>
      <c r="B21" s="372">
        <v>2020</v>
      </c>
      <c r="C21" s="373">
        <f t="shared" si="0"/>
        <v>1.6194331983805668</v>
      </c>
      <c r="D21" s="373">
        <f t="shared" si="0"/>
        <v>-3.491784037558685</v>
      </c>
      <c r="E21" s="373">
        <f t="shared" si="0"/>
        <v>-2.640642939150402</v>
      </c>
      <c r="F21" s="373">
        <f t="shared" si="0"/>
        <v>-1.8409797306272082</v>
      </c>
      <c r="G21" s="373">
        <f t="shared" si="0"/>
        <v>1.6385767790262171</v>
      </c>
      <c r="H21" s="373">
        <f t="shared" si="0"/>
        <v>-9.2592592592592595</v>
      </c>
      <c r="I21" s="373">
        <f t="shared" si="0"/>
        <v>-2.6315789473684208</v>
      </c>
      <c r="J21" s="373">
        <f t="shared" si="0"/>
        <v>-5.5737704918032787</v>
      </c>
      <c r="K21" s="373">
        <f t="shared" si="0"/>
        <v>-7.3170731707317067</v>
      </c>
      <c r="L21" s="373">
        <f t="shared" si="0"/>
        <v>-9.1304347826086953</v>
      </c>
      <c r="M21" s="373">
        <f t="shared" si="0"/>
        <v>-1.7207764685937104</v>
      </c>
    </row>
    <row r="22" spans="1:13" ht="12.75" customHeight="1" x14ac:dyDescent="0.2">
      <c r="A22" s="1151" t="s">
        <v>1148</v>
      </c>
      <c r="B22" s="372">
        <v>2017</v>
      </c>
      <c r="C22" s="373">
        <f t="shared" ref="C22:M25" si="1">(C13-C12)/C12*100</f>
        <v>-2.6315789473684208</v>
      </c>
      <c r="D22" s="373">
        <f t="shared" si="1"/>
        <v>2.2352772603524862</v>
      </c>
      <c r="E22" s="373">
        <f t="shared" si="1"/>
        <v>6.5436241610738257</v>
      </c>
      <c r="F22" s="373">
        <f t="shared" si="1"/>
        <v>1.7263070953862703</v>
      </c>
      <c r="G22" s="373">
        <f t="shared" si="1"/>
        <v>1.6564952048823016</v>
      </c>
      <c r="H22" s="373">
        <f t="shared" si="1"/>
        <v>0.62893081761006298</v>
      </c>
      <c r="I22" s="373">
        <f t="shared" si="1"/>
        <v>-1.2152777777777779</v>
      </c>
      <c r="J22" s="373">
        <f t="shared" si="1"/>
        <v>6.7757009345794383</v>
      </c>
      <c r="K22" s="373">
        <f t="shared" si="1"/>
        <v>5.6818181818181817</v>
      </c>
      <c r="L22" s="373">
        <f t="shared" si="1"/>
        <v>8.5348506401137971</v>
      </c>
      <c r="M22" s="373">
        <f t="shared" si="1"/>
        <v>1.8780107249977278</v>
      </c>
    </row>
    <row r="23" spans="1:13" x14ac:dyDescent="0.2">
      <c r="A23" s="1152"/>
      <c r="B23" s="372">
        <v>2018</v>
      </c>
      <c r="C23" s="373">
        <f t="shared" si="1"/>
        <v>0.98280098280098283</v>
      </c>
      <c r="D23" s="373">
        <f t="shared" si="1"/>
        <v>1.3875262789067975</v>
      </c>
      <c r="E23" s="373">
        <f t="shared" si="1"/>
        <v>9.5078740157480315</v>
      </c>
      <c r="F23" s="373">
        <f t="shared" si="1"/>
        <v>1.2150507687296725</v>
      </c>
      <c r="G23" s="373">
        <f t="shared" si="1"/>
        <v>1.8942501305093593</v>
      </c>
      <c r="H23" s="373">
        <f t="shared" si="1"/>
        <v>0.20833333333333334</v>
      </c>
      <c r="I23" s="373">
        <f t="shared" si="1"/>
        <v>2.6362038664323375</v>
      </c>
      <c r="J23" s="373">
        <f t="shared" si="1"/>
        <v>2.6987600291757841</v>
      </c>
      <c r="K23" s="373">
        <f t="shared" si="1"/>
        <v>8.2437275985663092</v>
      </c>
      <c r="L23" s="373">
        <f t="shared" si="1"/>
        <v>7.7326343381389258</v>
      </c>
      <c r="M23" s="373">
        <f t="shared" si="1"/>
        <v>1.4872776610969649</v>
      </c>
    </row>
    <row r="24" spans="1:13" x14ac:dyDescent="0.2">
      <c r="A24" s="1152"/>
      <c r="B24" s="372">
        <v>2019</v>
      </c>
      <c r="C24" s="373">
        <f t="shared" si="1"/>
        <v>0.72992700729927007</v>
      </c>
      <c r="D24" s="373">
        <f t="shared" si="1"/>
        <v>0.82941664362731549</v>
      </c>
      <c r="E24" s="373">
        <f t="shared" si="1"/>
        <v>2.4267481574689915</v>
      </c>
      <c r="F24" s="373">
        <f t="shared" si="1"/>
        <v>1.0973943297406454</v>
      </c>
      <c r="G24" s="373">
        <f t="shared" si="1"/>
        <v>2.4518773329429848</v>
      </c>
      <c r="H24" s="373">
        <f t="shared" si="1"/>
        <v>0.62370062370062374</v>
      </c>
      <c r="I24" s="373">
        <f t="shared" si="1"/>
        <v>0.17123287671232876</v>
      </c>
      <c r="J24" s="373">
        <f t="shared" si="1"/>
        <v>2.1306818181818179</v>
      </c>
      <c r="K24" s="373">
        <f t="shared" si="1"/>
        <v>7.9470198675496695</v>
      </c>
      <c r="L24" s="373">
        <f t="shared" si="1"/>
        <v>4.5012165450121655</v>
      </c>
      <c r="M24" s="373">
        <f t="shared" si="1"/>
        <v>1.2585342983561403</v>
      </c>
    </row>
    <row r="25" spans="1:13" x14ac:dyDescent="0.2">
      <c r="A25" s="1153"/>
      <c r="B25" s="372">
        <v>2020</v>
      </c>
      <c r="C25" s="373">
        <f t="shared" si="1"/>
        <v>0.48309178743961351</v>
      </c>
      <c r="D25" s="373">
        <f t="shared" si="1"/>
        <v>0.48898638150077689</v>
      </c>
      <c r="E25" s="373">
        <f t="shared" si="1"/>
        <v>2.1762021762021759</v>
      </c>
      <c r="F25" s="373">
        <f t="shared" si="1"/>
        <v>0.23896295612861559</v>
      </c>
      <c r="G25" s="373">
        <f t="shared" si="1"/>
        <v>2.4146306615230748</v>
      </c>
      <c r="H25" s="373">
        <f t="shared" si="1"/>
        <v>-0.82644628099173556</v>
      </c>
      <c r="I25" s="373">
        <f t="shared" si="1"/>
        <v>0.34188034188034189</v>
      </c>
      <c r="J25" s="373">
        <f t="shared" si="1"/>
        <v>-0.55632823365785811</v>
      </c>
      <c r="K25" s="373">
        <f t="shared" si="1"/>
        <v>2.147239263803681</v>
      </c>
      <c r="L25" s="373">
        <f t="shared" si="1"/>
        <v>0.46565774155995343</v>
      </c>
      <c r="M25" s="373">
        <f t="shared" si="1"/>
        <v>0.51654536773110704</v>
      </c>
    </row>
    <row r="26" spans="1:13" s="16" customFormat="1" x14ac:dyDescent="0.2">
      <c r="A26" s="348" t="s">
        <v>1143</v>
      </c>
    </row>
    <row r="27" spans="1:13" x14ac:dyDescent="0.2">
      <c r="A27" s="1" t="s">
        <v>1597</v>
      </c>
    </row>
    <row r="52" spans="1:13" customFormat="1" ht="29.25" customHeight="1" x14ac:dyDescent="0.25">
      <c r="A52" s="1147" t="s">
        <v>1979</v>
      </c>
      <c r="B52" s="1147"/>
      <c r="C52" s="1147"/>
      <c r="D52" s="1147"/>
      <c r="E52" s="1147"/>
      <c r="F52" s="1147"/>
      <c r="G52" s="1147"/>
      <c r="H52" s="1147"/>
      <c r="I52" s="1147"/>
      <c r="J52" s="1147"/>
      <c r="K52" s="1147"/>
      <c r="L52" s="1147"/>
      <c r="M52" s="1147"/>
    </row>
    <row r="53" spans="1:13" customFormat="1" x14ac:dyDescent="0.2"/>
    <row r="54" spans="1:13" ht="21" customHeight="1" x14ac:dyDescent="0.2">
      <c r="A54" s="975"/>
      <c r="B54" s="975"/>
      <c r="C54" s="870">
        <v>2010</v>
      </c>
      <c r="D54" s="870">
        <v>2011</v>
      </c>
      <c r="E54" s="870">
        <v>2012</v>
      </c>
      <c r="F54" s="870">
        <v>2013</v>
      </c>
      <c r="G54" s="870">
        <v>2014</v>
      </c>
      <c r="H54" s="870">
        <v>2015</v>
      </c>
      <c r="I54" s="870">
        <v>2016</v>
      </c>
      <c r="J54" s="870">
        <v>2017</v>
      </c>
      <c r="K54" s="870">
        <v>2018</v>
      </c>
      <c r="L54" s="870">
        <v>2019</v>
      </c>
      <c r="M54" s="870">
        <v>2020</v>
      </c>
    </row>
    <row r="55" spans="1:13" ht="14.25" customHeight="1" x14ac:dyDescent="0.2">
      <c r="A55" s="378" t="s">
        <v>532</v>
      </c>
      <c r="C55" s="776">
        <v>35326</v>
      </c>
      <c r="D55" s="356">
        <v>35654</v>
      </c>
      <c r="E55" s="776">
        <v>35156</v>
      </c>
      <c r="F55" s="356">
        <v>34925</v>
      </c>
      <c r="G55" s="355">
        <v>34929</v>
      </c>
      <c r="H55" s="356">
        <v>35339</v>
      </c>
      <c r="I55" s="355">
        <v>36050</v>
      </c>
      <c r="J55" s="356">
        <v>37066</v>
      </c>
      <c r="K55" s="355">
        <v>37539</v>
      </c>
      <c r="L55" s="356">
        <v>37643</v>
      </c>
      <c r="M55" s="356">
        <v>36950</v>
      </c>
    </row>
    <row r="56" spans="1:13" s="348" customFormat="1" ht="14.25" customHeight="1" x14ac:dyDescent="0.2">
      <c r="A56" s="1157" t="s">
        <v>1603</v>
      </c>
      <c r="B56" s="1158"/>
      <c r="C56" s="355"/>
      <c r="D56" s="757">
        <f t="shared" ref="D56:M56" si="2">(D55-C55)/C55*100</f>
        <v>0.9284945932174602</v>
      </c>
      <c r="E56" s="758">
        <f t="shared" si="2"/>
        <v>-1.3967577270432492</v>
      </c>
      <c r="F56" s="757">
        <f t="shared" si="2"/>
        <v>-0.65707133917396743</v>
      </c>
      <c r="G56" s="758">
        <f t="shared" si="2"/>
        <v>1.1453113815318541E-2</v>
      </c>
      <c r="H56" s="757">
        <f t="shared" si="2"/>
        <v>1.1738097283059923</v>
      </c>
      <c r="I56" s="758">
        <f t="shared" si="2"/>
        <v>2.0119414810832228</v>
      </c>
      <c r="J56" s="757">
        <f t="shared" si="2"/>
        <v>2.8183079056865465</v>
      </c>
      <c r="K56" s="758">
        <f t="shared" si="2"/>
        <v>1.2761020881670533</v>
      </c>
      <c r="L56" s="757">
        <f t="shared" si="2"/>
        <v>0.27704520631876184</v>
      </c>
      <c r="M56" s="757">
        <f t="shared" si="2"/>
        <v>-1.8409797306272082</v>
      </c>
    </row>
    <row r="57" spans="1:13" x14ac:dyDescent="0.2">
      <c r="A57" s="348" t="s">
        <v>1143</v>
      </c>
      <c r="B57" s="927"/>
      <c r="C57" s="927"/>
      <c r="D57" s="927"/>
      <c r="E57" s="927"/>
      <c r="F57" s="927"/>
      <c r="G57" s="927"/>
      <c r="H57" s="927"/>
      <c r="I57" s="927"/>
      <c r="J57" s="927"/>
      <c r="K57" s="927"/>
      <c r="L57" s="927"/>
    </row>
    <row r="58" spans="1:13" x14ac:dyDescent="0.2">
      <c r="A58" s="348"/>
      <c r="B58" s="927"/>
      <c r="C58" s="927"/>
      <c r="D58" s="927"/>
      <c r="E58" s="927"/>
      <c r="F58" s="927"/>
      <c r="G58" s="927"/>
      <c r="H58" s="927"/>
      <c r="I58" s="927"/>
      <c r="J58" s="927"/>
      <c r="K58" s="927"/>
      <c r="L58" s="927"/>
    </row>
    <row r="59" spans="1:13" s="16" customFormat="1" x14ac:dyDescent="0.2">
      <c r="A59" s="9"/>
      <c r="B59" s="927"/>
      <c r="C59" s="927"/>
      <c r="D59" s="927"/>
      <c r="E59" s="927"/>
      <c r="F59" s="927"/>
      <c r="G59" s="927"/>
      <c r="H59" s="927"/>
      <c r="I59" s="927"/>
      <c r="J59" s="927"/>
      <c r="K59" s="927"/>
      <c r="L59" s="927"/>
    </row>
    <row r="60" spans="1:13" s="334" customFormat="1" ht="12.75" customHeight="1" x14ac:dyDescent="0.2">
      <c r="A60" s="9"/>
      <c r="B60" s="927"/>
      <c r="C60" s="927"/>
      <c r="D60" s="927"/>
      <c r="E60" s="927"/>
      <c r="F60" s="927"/>
      <c r="G60" s="927"/>
      <c r="H60" s="927"/>
      <c r="I60" s="927"/>
      <c r="J60" s="927"/>
      <c r="K60" s="927"/>
      <c r="L60" s="927"/>
    </row>
    <row r="61" spans="1:13" x14ac:dyDescent="0.2">
      <c r="A61" s="9"/>
      <c r="B61" s="927"/>
      <c r="C61" s="927"/>
      <c r="D61" s="927"/>
      <c r="E61" s="927"/>
      <c r="F61" s="927"/>
      <c r="G61" s="927"/>
      <c r="H61" s="927"/>
      <c r="I61" s="927"/>
      <c r="J61" s="927"/>
      <c r="K61" s="927"/>
      <c r="L61" s="927"/>
    </row>
    <row r="62" spans="1:13" x14ac:dyDescent="0.2">
      <c r="A62" s="9"/>
      <c r="B62" s="927"/>
      <c r="C62" s="927"/>
      <c r="D62" s="927"/>
      <c r="E62" s="927"/>
      <c r="F62" s="927"/>
      <c r="G62" s="927"/>
      <c r="H62" s="927"/>
      <c r="I62" s="927"/>
      <c r="J62" s="927"/>
      <c r="K62" s="927"/>
      <c r="L62" s="927"/>
    </row>
    <row r="63" spans="1:13" ht="23.25" customHeight="1" x14ac:dyDescent="0.2">
      <c r="A63" s="9"/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</row>
    <row r="64" spans="1:13" x14ac:dyDescent="0.2">
      <c r="A64" s="9"/>
      <c r="B64" s="927"/>
      <c r="C64" s="927"/>
      <c r="D64" s="927"/>
      <c r="E64" s="927"/>
      <c r="F64" s="927"/>
      <c r="G64" s="927"/>
      <c r="H64" s="927"/>
      <c r="I64" s="927"/>
      <c r="J64" s="927"/>
      <c r="K64" s="927"/>
      <c r="L64" s="927"/>
    </row>
    <row r="65" spans="1:12" s="348" customFormat="1" x14ac:dyDescent="0.2">
      <c r="A65" s="9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</row>
    <row r="66" spans="1:12" s="16" customFormat="1" x14ac:dyDescent="0.2">
      <c r="A66" s="9"/>
      <c r="B66" s="927"/>
      <c r="C66" s="927"/>
      <c r="D66" s="927"/>
      <c r="E66" s="927"/>
      <c r="F66" s="927"/>
      <c r="G66" s="927"/>
      <c r="H66" s="927"/>
      <c r="I66" s="927"/>
      <c r="J66" s="927"/>
      <c r="K66" s="927"/>
      <c r="L66" s="927"/>
    </row>
    <row r="67" spans="1:12" s="16" customFormat="1" x14ac:dyDescent="0.2">
      <c r="A67" s="9"/>
      <c r="B67" s="927"/>
      <c r="C67" s="927"/>
      <c r="D67" s="927"/>
      <c r="E67" s="927"/>
      <c r="F67" s="927"/>
      <c r="G67" s="927"/>
      <c r="H67" s="927"/>
      <c r="I67" s="927"/>
      <c r="J67" s="927"/>
      <c r="K67" s="927"/>
      <c r="L67" s="927"/>
    </row>
    <row r="68" spans="1:12" ht="10.5" customHeight="1" x14ac:dyDescent="0.2">
      <c r="A68" s="9"/>
      <c r="B68" s="927"/>
      <c r="C68" s="927"/>
      <c r="D68" s="927"/>
      <c r="E68" s="927"/>
      <c r="F68" s="927"/>
      <c r="G68" s="927"/>
      <c r="H68" s="927"/>
      <c r="I68" s="927"/>
      <c r="J68" s="927"/>
      <c r="K68" s="927"/>
      <c r="L68" s="927"/>
    </row>
    <row r="69" spans="1:12" ht="15" x14ac:dyDescent="0.25">
      <c r="A69" s="4" t="s">
        <v>1980</v>
      </c>
      <c r="B69" s="374"/>
    </row>
    <row r="71" spans="1:12" ht="17.25" customHeight="1" x14ac:dyDescent="0.2">
      <c r="A71" s="783"/>
      <c r="B71" s="985" t="s">
        <v>1453</v>
      </c>
      <c r="C71" s="985"/>
      <c r="D71" s="985" t="s">
        <v>30</v>
      </c>
      <c r="E71" s="985"/>
      <c r="F71" s="596"/>
      <c r="G71" s="596"/>
    </row>
    <row r="72" spans="1:12" ht="12.75" customHeight="1" x14ac:dyDescent="0.2">
      <c r="A72" s="597">
        <v>2017</v>
      </c>
      <c r="B72" s="1161">
        <f>'7.30-33'!F8/F72*100</f>
        <v>72.475216549674442</v>
      </c>
      <c r="C72" s="1162"/>
      <c r="D72" s="1157">
        <f>'7.30-33'!F13/G72*100</f>
        <v>68.348357455814877</v>
      </c>
      <c r="E72" s="1158"/>
      <c r="F72" s="596">
        <v>51143</v>
      </c>
      <c r="G72" s="781">
        <v>309946</v>
      </c>
      <c r="I72" s="780"/>
      <c r="K72" s="780"/>
    </row>
    <row r="73" spans="1:12" ht="12.75" customHeight="1" x14ac:dyDescent="0.2">
      <c r="A73" s="372">
        <v>2018</v>
      </c>
      <c r="B73" s="1157">
        <f>'7.30-33'!F9/F73*100</f>
        <v>72.810675562969138</v>
      </c>
      <c r="C73" s="1158"/>
      <c r="D73" s="1157">
        <f>'7.30-33'!F14/G73*100</f>
        <v>69.025161282014963</v>
      </c>
      <c r="E73" s="1158"/>
      <c r="F73" s="596">
        <v>51557</v>
      </c>
      <c r="G73" s="782">
        <v>310636</v>
      </c>
    </row>
    <row r="74" spans="1:12" ht="12.75" customHeight="1" x14ac:dyDescent="0.2">
      <c r="A74" s="372">
        <v>2019</v>
      </c>
      <c r="B74" s="1157">
        <f>'7.30-33'!F10/F74*100</f>
        <v>72.763999768039739</v>
      </c>
      <c r="C74" s="1158"/>
      <c r="D74" s="1157">
        <f>'7.30-33'!F15/G74*100</f>
        <v>69.812754829276457</v>
      </c>
      <c r="E74" s="1158"/>
      <c r="F74" s="596">
        <v>51733</v>
      </c>
      <c r="G74" s="782">
        <v>310502</v>
      </c>
    </row>
    <row r="75" spans="1:12" ht="12.75" customHeight="1" x14ac:dyDescent="0.2">
      <c r="A75" s="372">
        <v>2020</v>
      </c>
      <c r="B75" s="1157">
        <f>'7.30-33'!F11/F75*100</f>
        <v>71.652963077877757</v>
      </c>
      <c r="C75" s="1158"/>
      <c r="D75" s="1157">
        <f>'7.30-33'!F16/G75*100</f>
        <v>70.306544402668763</v>
      </c>
      <c r="E75" s="1158"/>
      <c r="F75" s="596">
        <v>51568</v>
      </c>
      <c r="G75" s="782">
        <v>309058</v>
      </c>
    </row>
    <row r="76" spans="1:12" x14ac:dyDescent="0.2">
      <c r="A76" s="1" t="s">
        <v>1674</v>
      </c>
    </row>
    <row r="77" spans="1:12" x14ac:dyDescent="0.2">
      <c r="A77" s="1" t="s">
        <v>1675</v>
      </c>
    </row>
    <row r="79" spans="1:12" ht="15" x14ac:dyDescent="0.25">
      <c r="A79" s="368" t="s">
        <v>1981</v>
      </c>
    </row>
    <row r="80" spans="1:12" ht="12.75" customHeight="1" x14ac:dyDescent="0.2"/>
    <row r="81" spans="1:12" ht="24.75" customHeight="1" x14ac:dyDescent="0.2">
      <c r="A81" s="975" t="s">
        <v>0</v>
      </c>
      <c r="B81" s="975"/>
      <c r="C81" s="871">
        <v>2016</v>
      </c>
      <c r="D81" s="871">
        <v>2017</v>
      </c>
      <c r="E81" s="871">
        <v>2018</v>
      </c>
      <c r="F81" s="871">
        <v>2019</v>
      </c>
      <c r="G81" s="871">
        <v>2020</v>
      </c>
      <c r="H81" s="985" t="s">
        <v>1640</v>
      </c>
      <c r="I81" s="985"/>
      <c r="J81" s="985" t="s">
        <v>1650</v>
      </c>
      <c r="K81" s="985"/>
    </row>
    <row r="82" spans="1:12" ht="12" customHeight="1" x14ac:dyDescent="0.2">
      <c r="A82" s="1157" t="s">
        <v>536</v>
      </c>
      <c r="B82" s="1158"/>
      <c r="C82" s="127">
        <v>2592</v>
      </c>
      <c r="D82" s="127">
        <v>2902</v>
      </c>
      <c r="E82" s="127">
        <v>2731</v>
      </c>
      <c r="F82" s="127">
        <v>2510</v>
      </c>
      <c r="G82" s="127">
        <v>1526</v>
      </c>
      <c r="H82" s="1159">
        <f t="shared" ref="H82:H92" si="3">(G82-F82)/F82*100</f>
        <v>-39.203187250996017</v>
      </c>
      <c r="I82" s="1160"/>
      <c r="J82" s="1159">
        <f t="shared" ref="J82:J92" si="4">(G82/G$92*100)</f>
        <v>4.1299052774018943</v>
      </c>
      <c r="K82" s="1160"/>
    </row>
    <row r="83" spans="1:12" ht="12" customHeight="1" x14ac:dyDescent="0.2">
      <c r="A83" s="1157" t="s">
        <v>537</v>
      </c>
      <c r="B83" s="1158"/>
      <c r="C83" s="125">
        <v>1873</v>
      </c>
      <c r="D83" s="125">
        <v>2090</v>
      </c>
      <c r="E83" s="125">
        <v>2385</v>
      </c>
      <c r="F83" s="125">
        <v>2371</v>
      </c>
      <c r="G83" s="125">
        <v>1792</v>
      </c>
      <c r="H83" s="1163">
        <f t="shared" si="3"/>
        <v>-24.420075917334458</v>
      </c>
      <c r="I83" s="1164"/>
      <c r="J83" s="1163">
        <f t="shared" si="4"/>
        <v>4.8497970230040588</v>
      </c>
      <c r="K83" s="1164"/>
      <c r="L83" s="375"/>
    </row>
    <row r="84" spans="1:12" ht="12" customHeight="1" x14ac:dyDescent="0.2">
      <c r="A84" s="1157" t="s">
        <v>538</v>
      </c>
      <c r="B84" s="1158"/>
      <c r="C84" s="125">
        <v>4312</v>
      </c>
      <c r="D84" s="125">
        <v>4703</v>
      </c>
      <c r="E84" s="125">
        <v>5208</v>
      </c>
      <c r="F84" s="125">
        <v>5916</v>
      </c>
      <c r="G84" s="125">
        <v>6344</v>
      </c>
      <c r="H84" s="1163">
        <f t="shared" si="3"/>
        <v>7.2346179851250847</v>
      </c>
      <c r="I84" s="1164"/>
      <c r="J84" s="1163">
        <f t="shared" si="4"/>
        <v>17.16914749661705</v>
      </c>
      <c r="K84" s="1164"/>
    </row>
    <row r="85" spans="1:12" ht="12" customHeight="1" x14ac:dyDescent="0.2">
      <c r="A85" s="1157" t="s">
        <v>539</v>
      </c>
      <c r="B85" s="1158"/>
      <c r="C85" s="125">
        <v>9847</v>
      </c>
      <c r="D85" s="125">
        <v>8931</v>
      </c>
      <c r="E85" s="125">
        <v>8142</v>
      </c>
      <c r="F85" s="125">
        <v>7329</v>
      </c>
      <c r="G85" s="125">
        <v>7236</v>
      </c>
      <c r="H85" s="1163">
        <f t="shared" si="3"/>
        <v>-1.2689316414244782</v>
      </c>
      <c r="I85" s="1164"/>
      <c r="J85" s="1163">
        <f t="shared" si="4"/>
        <v>19.583220568335587</v>
      </c>
      <c r="K85" s="1164"/>
    </row>
    <row r="86" spans="1:12" ht="12" customHeight="1" x14ac:dyDescent="0.2">
      <c r="A86" s="1157" t="s">
        <v>540</v>
      </c>
      <c r="B86" s="1158"/>
      <c r="C86" s="125">
        <v>8777</v>
      </c>
      <c r="D86" s="125">
        <v>9136</v>
      </c>
      <c r="E86" s="125">
        <v>9146</v>
      </c>
      <c r="F86" s="125">
        <v>9130</v>
      </c>
      <c r="G86" s="125">
        <v>9085</v>
      </c>
      <c r="H86" s="1163">
        <f t="shared" si="3"/>
        <v>-0.49288061336254113</v>
      </c>
      <c r="I86" s="1164"/>
      <c r="J86" s="1163">
        <f t="shared" si="4"/>
        <v>24.587280108254397</v>
      </c>
      <c r="K86" s="1164"/>
    </row>
    <row r="87" spans="1:12" ht="12" customHeight="1" x14ac:dyDescent="0.2">
      <c r="A87" s="1157" t="s">
        <v>541</v>
      </c>
      <c r="B87" s="1158"/>
      <c r="C87" s="125">
        <v>5056</v>
      </c>
      <c r="D87" s="125">
        <v>5266</v>
      </c>
      <c r="E87" s="125">
        <v>5536</v>
      </c>
      <c r="F87" s="125">
        <v>5664</v>
      </c>
      <c r="G87" s="125">
        <v>5834</v>
      </c>
      <c r="H87" s="1163">
        <f t="shared" si="3"/>
        <v>3.0014124293785311</v>
      </c>
      <c r="I87" s="1164"/>
      <c r="J87" s="1163">
        <f t="shared" si="4"/>
        <v>15.788903924221923</v>
      </c>
      <c r="K87" s="1164"/>
    </row>
    <row r="88" spans="1:12" ht="12" customHeight="1" x14ac:dyDescent="0.2">
      <c r="A88" s="1157" t="s">
        <v>542</v>
      </c>
      <c r="B88" s="1158"/>
      <c r="C88" s="125">
        <v>2349</v>
      </c>
      <c r="D88" s="125">
        <v>2695</v>
      </c>
      <c r="E88" s="125">
        <v>2934</v>
      </c>
      <c r="F88" s="125">
        <v>3143</v>
      </c>
      <c r="G88" s="125">
        <v>3440</v>
      </c>
      <c r="H88" s="1163">
        <f t="shared" si="3"/>
        <v>9.4495704740693611</v>
      </c>
      <c r="I88" s="1164"/>
      <c r="J88" s="1163">
        <f t="shared" si="4"/>
        <v>9.3098782138024365</v>
      </c>
      <c r="K88" s="1164"/>
    </row>
    <row r="89" spans="1:12" ht="12" customHeight="1" x14ac:dyDescent="0.2">
      <c r="A89" s="1157" t="s">
        <v>543</v>
      </c>
      <c r="B89" s="1158"/>
      <c r="C89" s="48">
        <v>601</v>
      </c>
      <c r="D89" s="48">
        <v>664</v>
      </c>
      <c r="E89" s="48">
        <v>744</v>
      </c>
      <c r="F89" s="48">
        <v>823</v>
      </c>
      <c r="G89" s="48">
        <v>867</v>
      </c>
      <c r="H89" s="1163">
        <f t="shared" si="3"/>
        <v>5.3462940461725399</v>
      </c>
      <c r="I89" s="1164"/>
      <c r="J89" s="1163">
        <f t="shared" si="4"/>
        <v>2.3464140730717187</v>
      </c>
      <c r="K89" s="1164"/>
    </row>
    <row r="90" spans="1:12" ht="12" customHeight="1" x14ac:dyDescent="0.2">
      <c r="A90" s="1157" t="s">
        <v>544</v>
      </c>
      <c r="B90" s="1158"/>
      <c r="C90" s="48">
        <v>619</v>
      </c>
      <c r="D90" s="48">
        <v>655</v>
      </c>
      <c r="E90" s="48">
        <v>689</v>
      </c>
      <c r="F90" s="48">
        <v>733</v>
      </c>
      <c r="G90" s="48">
        <v>802</v>
      </c>
      <c r="H90" s="1163">
        <f t="shared" si="3"/>
        <v>9.4133697135061389</v>
      </c>
      <c r="I90" s="1164"/>
      <c r="J90" s="1163">
        <f t="shared" si="4"/>
        <v>2.1705006765899864</v>
      </c>
      <c r="K90" s="1164"/>
    </row>
    <row r="91" spans="1:12" ht="12" customHeight="1" x14ac:dyDescent="0.2">
      <c r="A91" s="1157" t="s">
        <v>545</v>
      </c>
      <c r="B91" s="1158"/>
      <c r="C91" s="125">
        <v>24</v>
      </c>
      <c r="D91" s="125">
        <v>24</v>
      </c>
      <c r="E91" s="125">
        <v>24</v>
      </c>
      <c r="F91" s="125">
        <v>24</v>
      </c>
      <c r="G91" s="125">
        <v>24</v>
      </c>
      <c r="H91" s="1163">
        <f t="shared" si="3"/>
        <v>0</v>
      </c>
      <c r="I91" s="1164"/>
      <c r="J91" s="1163">
        <f t="shared" si="4"/>
        <v>6.4952638700947224E-2</v>
      </c>
      <c r="K91" s="1164"/>
    </row>
    <row r="92" spans="1:12" s="9" customFormat="1" ht="12" customHeight="1" x14ac:dyDescent="0.2">
      <c r="A92" s="1165" t="s">
        <v>46</v>
      </c>
      <c r="B92" s="1166"/>
      <c r="C92" s="126">
        <v>36050</v>
      </c>
      <c r="D92" s="126">
        <v>37066</v>
      </c>
      <c r="E92" s="126">
        <v>37539</v>
      </c>
      <c r="F92" s="126">
        <v>37643</v>
      </c>
      <c r="G92" s="126">
        <v>36950</v>
      </c>
      <c r="H92" s="1167">
        <f t="shared" si="3"/>
        <v>-1.8409797306272082</v>
      </c>
      <c r="I92" s="1168"/>
      <c r="J92" s="1167">
        <f t="shared" si="4"/>
        <v>100</v>
      </c>
      <c r="K92" s="1168"/>
    </row>
    <row r="93" spans="1:12" x14ac:dyDescent="0.2">
      <c r="A93" s="348" t="s">
        <v>1143</v>
      </c>
      <c r="B93" s="45"/>
      <c r="C93" s="45"/>
      <c r="D93" s="45"/>
    </row>
  </sheetData>
  <mergeCells count="57">
    <mergeCell ref="A91:B91"/>
    <mergeCell ref="H91:I91"/>
    <mergeCell ref="J91:K91"/>
    <mergeCell ref="A92:B92"/>
    <mergeCell ref="H92:I92"/>
    <mergeCell ref="J92:K92"/>
    <mergeCell ref="A89:B89"/>
    <mergeCell ref="H89:I89"/>
    <mergeCell ref="J89:K89"/>
    <mergeCell ref="A90:B90"/>
    <mergeCell ref="H90:I90"/>
    <mergeCell ref="J90:K90"/>
    <mergeCell ref="A87:B87"/>
    <mergeCell ref="H87:I87"/>
    <mergeCell ref="J87:K87"/>
    <mergeCell ref="A88:B88"/>
    <mergeCell ref="H88:I88"/>
    <mergeCell ref="J88:K88"/>
    <mergeCell ref="A85:B85"/>
    <mergeCell ref="H85:I85"/>
    <mergeCell ref="J85:K85"/>
    <mergeCell ref="A86:B86"/>
    <mergeCell ref="H86:I86"/>
    <mergeCell ref="J86:K86"/>
    <mergeCell ref="A83:B83"/>
    <mergeCell ref="H83:I83"/>
    <mergeCell ref="J83:K83"/>
    <mergeCell ref="A84:B84"/>
    <mergeCell ref="H84:I84"/>
    <mergeCell ref="J84:K84"/>
    <mergeCell ref="A82:B82"/>
    <mergeCell ref="H82:I82"/>
    <mergeCell ref="J82:K82"/>
    <mergeCell ref="B72:C72"/>
    <mergeCell ref="D72:E72"/>
    <mergeCell ref="B73:C73"/>
    <mergeCell ref="D73:E73"/>
    <mergeCell ref="B74:C74"/>
    <mergeCell ref="D74:E74"/>
    <mergeCell ref="B75:C75"/>
    <mergeCell ref="D75:E75"/>
    <mergeCell ref="A81:B81"/>
    <mergeCell ref="H81:I81"/>
    <mergeCell ref="J81:K81"/>
    <mergeCell ref="B71:C71"/>
    <mergeCell ref="D71:E71"/>
    <mergeCell ref="A1:M1"/>
    <mergeCell ref="A3:M3"/>
    <mergeCell ref="A6:M6"/>
    <mergeCell ref="A7:A11"/>
    <mergeCell ref="A12:A16"/>
    <mergeCell ref="A17:M17"/>
    <mergeCell ref="A18:A21"/>
    <mergeCell ref="A22:A25"/>
    <mergeCell ref="A52:M52"/>
    <mergeCell ref="A54:B54"/>
    <mergeCell ref="A56:B56"/>
  </mergeCells>
  <pageMargins left="0.70866141732283472" right="0.70866141732283472" top="0.74803149606299213" bottom="0.74803149606299213" header="0.31496062992125984" footer="0.31496062992125984"/>
  <pageSetup paperSize="9" fitToHeight="3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0E21-CD98-4375-B1E4-5204F81B8630}">
  <dimension ref="A1:AC62"/>
  <sheetViews>
    <sheetView topLeftCell="A25" workbookViewId="0">
      <selection activeCell="N13" sqref="N13"/>
    </sheetView>
  </sheetViews>
  <sheetFormatPr defaultColWidth="9.140625" defaultRowHeight="12.75" x14ac:dyDescent="0.2"/>
  <cols>
    <col min="1" max="1" width="15.85546875" style="1" customWidth="1"/>
    <col min="2" max="12" width="6.28515625" style="1" customWidth="1"/>
    <col min="13" max="16384" width="9.140625" style="1"/>
  </cols>
  <sheetData>
    <row r="1" spans="1:12" ht="15" x14ac:dyDescent="0.25">
      <c r="A1" s="4" t="s">
        <v>1982</v>
      </c>
    </row>
    <row r="2" spans="1:12" ht="15" x14ac:dyDescent="0.25">
      <c r="A2" s="18"/>
    </row>
    <row r="3" spans="1:12" ht="23.25" customHeight="1" x14ac:dyDescent="0.2">
      <c r="A3" s="871" t="s">
        <v>471</v>
      </c>
      <c r="B3" s="377">
        <v>2010</v>
      </c>
      <c r="C3" s="377">
        <v>2011</v>
      </c>
      <c r="D3" s="377">
        <v>2012</v>
      </c>
      <c r="E3" s="377">
        <v>2013</v>
      </c>
      <c r="F3" s="377">
        <v>2014</v>
      </c>
      <c r="G3" s="377">
        <v>2015</v>
      </c>
      <c r="H3" s="377">
        <v>2016</v>
      </c>
      <c r="I3" s="377">
        <v>2017</v>
      </c>
      <c r="J3" s="377">
        <v>2018</v>
      </c>
      <c r="K3" s="377">
        <v>2019</v>
      </c>
      <c r="L3" s="377">
        <v>2020</v>
      </c>
    </row>
    <row r="4" spans="1:12" s="16" customFormat="1" ht="13.5" customHeight="1" x14ac:dyDescent="0.2">
      <c r="A4" s="378" t="s">
        <v>472</v>
      </c>
      <c r="B4" s="355">
        <v>21526</v>
      </c>
      <c r="C4" s="356">
        <v>21276</v>
      </c>
      <c r="D4" s="355">
        <v>20633</v>
      </c>
      <c r="E4" s="356">
        <v>19963</v>
      </c>
      <c r="F4" s="355">
        <v>19333</v>
      </c>
      <c r="G4" s="356">
        <v>19134</v>
      </c>
      <c r="H4" s="355">
        <v>18962</v>
      </c>
      <c r="I4" s="356">
        <v>18794</v>
      </c>
      <c r="J4" s="355">
        <v>18431</v>
      </c>
      <c r="K4" s="356">
        <v>18358</v>
      </c>
      <c r="L4" s="356">
        <v>17683</v>
      </c>
    </row>
    <row r="5" spans="1:12" s="16" customFormat="1" ht="13.5" customHeight="1" x14ac:dyDescent="0.2">
      <c r="A5" s="869" t="s">
        <v>473</v>
      </c>
      <c r="B5" s="355">
        <v>12303</v>
      </c>
      <c r="C5" s="357">
        <v>12881</v>
      </c>
      <c r="D5" s="355">
        <v>12939</v>
      </c>
      <c r="E5" s="357">
        <v>13256</v>
      </c>
      <c r="F5" s="355">
        <v>13717</v>
      </c>
      <c r="G5" s="357">
        <v>14239</v>
      </c>
      <c r="H5" s="355">
        <v>15054</v>
      </c>
      <c r="I5" s="357">
        <v>16056</v>
      </c>
      <c r="J5" s="355">
        <v>16731</v>
      </c>
      <c r="K5" s="357">
        <v>16615</v>
      </c>
      <c r="L5" s="357">
        <v>16213</v>
      </c>
    </row>
    <row r="6" spans="1:12" ht="13.5" customHeight="1" x14ac:dyDescent="0.2">
      <c r="A6" s="869" t="s">
        <v>1144</v>
      </c>
      <c r="B6" s="355">
        <v>1229</v>
      </c>
      <c r="C6" s="357">
        <v>1224</v>
      </c>
      <c r="D6" s="355">
        <v>1292</v>
      </c>
      <c r="E6" s="357">
        <v>1390</v>
      </c>
      <c r="F6" s="355">
        <v>1417</v>
      </c>
      <c r="G6" s="357">
        <v>1463</v>
      </c>
      <c r="H6" s="355">
        <v>1474</v>
      </c>
      <c r="I6" s="357">
        <v>1562</v>
      </c>
      <c r="J6" s="355">
        <v>1594</v>
      </c>
      <c r="K6" s="357">
        <v>1660</v>
      </c>
      <c r="L6" s="357">
        <v>1677</v>
      </c>
    </row>
    <row r="7" spans="1:12" s="16" customFormat="1" ht="13.5" customHeight="1" x14ac:dyDescent="0.2">
      <c r="A7" s="869" t="s">
        <v>474</v>
      </c>
      <c r="B7" s="355">
        <v>264</v>
      </c>
      <c r="C7" s="357">
        <v>268</v>
      </c>
      <c r="D7" s="355">
        <v>285</v>
      </c>
      <c r="E7" s="357">
        <v>308</v>
      </c>
      <c r="F7" s="355">
        <v>327</v>
      </c>
      <c r="G7" s="357">
        <v>337</v>
      </c>
      <c r="H7" s="355">
        <v>337</v>
      </c>
      <c r="I7" s="357">
        <v>345</v>
      </c>
      <c r="J7" s="355">
        <v>355</v>
      </c>
      <c r="K7" s="357">
        <v>387</v>
      </c>
      <c r="L7" s="357">
        <v>298</v>
      </c>
    </row>
    <row r="8" spans="1:12" s="16" customFormat="1" ht="13.5" customHeight="1" x14ac:dyDescent="0.2">
      <c r="A8" s="378" t="s">
        <v>1593</v>
      </c>
      <c r="B8" s="359" t="s">
        <v>59</v>
      </c>
      <c r="C8" s="360" t="s">
        <v>59</v>
      </c>
      <c r="D8" s="359" t="s">
        <v>59</v>
      </c>
      <c r="E8" s="360" t="s">
        <v>59</v>
      </c>
      <c r="F8" s="360" t="s">
        <v>59</v>
      </c>
      <c r="G8" s="360" t="s">
        <v>59</v>
      </c>
      <c r="H8" s="360" t="s">
        <v>59</v>
      </c>
      <c r="I8" s="360" t="s">
        <v>59</v>
      </c>
      <c r="J8" s="360" t="s">
        <v>59</v>
      </c>
      <c r="K8" s="360" t="s">
        <v>59</v>
      </c>
      <c r="L8" s="356">
        <v>89</v>
      </c>
    </row>
    <row r="9" spans="1:12" ht="13.5" customHeight="1" x14ac:dyDescent="0.2">
      <c r="A9" s="378" t="s">
        <v>475</v>
      </c>
      <c r="B9" s="359" t="s">
        <v>59</v>
      </c>
      <c r="C9" s="360" t="s">
        <v>59</v>
      </c>
      <c r="D9" s="359" t="s">
        <v>59</v>
      </c>
      <c r="E9" s="360" t="s">
        <v>59</v>
      </c>
      <c r="F9" s="359">
        <v>122</v>
      </c>
      <c r="G9" s="361">
        <v>152</v>
      </c>
      <c r="H9" s="359">
        <v>208</v>
      </c>
      <c r="I9" s="361">
        <v>292</v>
      </c>
      <c r="J9" s="359">
        <v>404</v>
      </c>
      <c r="K9" s="361">
        <v>567</v>
      </c>
      <c r="L9" s="361">
        <v>846</v>
      </c>
    </row>
    <row r="10" spans="1:12" s="16" customFormat="1" ht="13.5" customHeight="1" x14ac:dyDescent="0.2">
      <c r="A10" s="869" t="s">
        <v>476</v>
      </c>
      <c r="B10" s="359" t="s">
        <v>59</v>
      </c>
      <c r="C10" s="362" t="s">
        <v>59</v>
      </c>
      <c r="D10" s="359" t="s">
        <v>59</v>
      </c>
      <c r="E10" s="362" t="s">
        <v>59</v>
      </c>
      <c r="F10" s="359">
        <v>3</v>
      </c>
      <c r="G10" s="363">
        <v>3</v>
      </c>
      <c r="H10" s="359">
        <v>3</v>
      </c>
      <c r="I10" s="363">
        <v>5</v>
      </c>
      <c r="J10" s="359">
        <v>9</v>
      </c>
      <c r="K10" s="363">
        <v>30</v>
      </c>
      <c r="L10" s="363">
        <v>75</v>
      </c>
    </row>
    <row r="11" spans="1:12" s="334" customFormat="1" ht="13.5" customHeight="1" x14ac:dyDescent="0.2">
      <c r="A11" s="378" t="s">
        <v>477</v>
      </c>
      <c r="B11" s="359" t="s">
        <v>59</v>
      </c>
      <c r="C11" s="360" t="s">
        <v>59</v>
      </c>
      <c r="D11" s="359" t="s">
        <v>59</v>
      </c>
      <c r="E11" s="360" t="s">
        <v>59</v>
      </c>
      <c r="F11" s="359" t="s">
        <v>59</v>
      </c>
      <c r="G11" s="361">
        <v>6</v>
      </c>
      <c r="H11" s="359">
        <v>7</v>
      </c>
      <c r="I11" s="361">
        <v>7</v>
      </c>
      <c r="J11" s="359">
        <v>10</v>
      </c>
      <c r="K11" s="361">
        <v>21</v>
      </c>
      <c r="L11" s="361">
        <v>64</v>
      </c>
    </row>
    <row r="12" spans="1:12" ht="13.5" customHeight="1" x14ac:dyDescent="0.2">
      <c r="A12" s="869" t="s">
        <v>150</v>
      </c>
      <c r="B12" s="359">
        <v>1</v>
      </c>
      <c r="C12" s="363">
        <v>2</v>
      </c>
      <c r="D12" s="359">
        <v>4</v>
      </c>
      <c r="E12" s="363">
        <v>5</v>
      </c>
      <c r="F12" s="359">
        <v>7</v>
      </c>
      <c r="G12" s="363">
        <v>2</v>
      </c>
      <c r="H12" s="359">
        <v>2</v>
      </c>
      <c r="I12" s="363">
        <v>2</v>
      </c>
      <c r="J12" s="359">
        <v>2</v>
      </c>
      <c r="K12" s="363">
        <v>2</v>
      </c>
      <c r="L12" s="363">
        <v>2</v>
      </c>
    </row>
    <row r="13" spans="1:12" ht="13.5" customHeight="1" x14ac:dyDescent="0.2">
      <c r="A13" s="869" t="s">
        <v>452</v>
      </c>
      <c r="B13" s="359">
        <v>3</v>
      </c>
      <c r="C13" s="363">
        <v>3</v>
      </c>
      <c r="D13" s="359">
        <v>3</v>
      </c>
      <c r="E13" s="363">
        <v>3</v>
      </c>
      <c r="F13" s="359">
        <v>3</v>
      </c>
      <c r="G13" s="363">
        <v>3</v>
      </c>
      <c r="H13" s="359">
        <v>3</v>
      </c>
      <c r="I13" s="363">
        <v>3</v>
      </c>
      <c r="J13" s="359">
        <v>3</v>
      </c>
      <c r="K13" s="363">
        <v>3</v>
      </c>
      <c r="L13" s="363">
        <v>3</v>
      </c>
    </row>
    <row r="14" spans="1:12" s="41" customFormat="1" ht="13.5" customHeight="1" x14ac:dyDescent="0.2">
      <c r="A14" s="868" t="s">
        <v>46</v>
      </c>
      <c r="B14" s="748">
        <v>35326</v>
      </c>
      <c r="C14" s="749">
        <v>35654</v>
      </c>
      <c r="D14" s="748">
        <v>35156</v>
      </c>
      <c r="E14" s="749">
        <v>34925</v>
      </c>
      <c r="F14" s="748">
        <v>34929</v>
      </c>
      <c r="G14" s="749">
        <v>35339</v>
      </c>
      <c r="H14" s="748">
        <v>36050</v>
      </c>
      <c r="I14" s="749">
        <v>37066</v>
      </c>
      <c r="J14" s="748">
        <v>37539</v>
      </c>
      <c r="K14" s="749">
        <v>37643</v>
      </c>
      <c r="L14" s="749">
        <v>36950</v>
      </c>
    </row>
    <row r="15" spans="1:12" ht="17.25" customHeight="1" x14ac:dyDescent="0.2">
      <c r="A15" s="379"/>
      <c r="B15" s="928"/>
      <c r="C15" s="928"/>
      <c r="D15" s="928"/>
      <c r="E15" s="928"/>
      <c r="F15" s="928"/>
      <c r="G15" s="928"/>
      <c r="H15" s="928"/>
      <c r="I15" s="928"/>
      <c r="J15" s="928"/>
      <c r="K15" s="928"/>
      <c r="L15" s="928"/>
    </row>
    <row r="16" spans="1:12" ht="30.75" customHeight="1" x14ac:dyDescent="0.25">
      <c r="A16" s="974" t="s">
        <v>1983</v>
      </c>
      <c r="B16" s="974"/>
      <c r="C16" s="974"/>
      <c r="D16" s="974"/>
      <c r="E16" s="974"/>
      <c r="F16" s="974"/>
      <c r="G16" s="974"/>
      <c r="H16" s="974"/>
      <c r="I16" s="974"/>
      <c r="J16" s="974"/>
      <c r="K16" s="974"/>
      <c r="L16" s="974"/>
    </row>
    <row r="17" spans="1:12" ht="15" x14ac:dyDescent="0.25">
      <c r="A17" s="18"/>
    </row>
    <row r="18" spans="1:12" ht="23.25" customHeight="1" x14ac:dyDescent="0.2">
      <c r="A18" s="1012" t="s">
        <v>471</v>
      </c>
      <c r="B18" s="1014"/>
      <c r="C18" s="377">
        <v>2011</v>
      </c>
      <c r="D18" s="377">
        <v>2012</v>
      </c>
      <c r="E18" s="377">
        <v>2013</v>
      </c>
      <c r="F18" s="377">
        <v>2014</v>
      </c>
      <c r="G18" s="377">
        <v>2015</v>
      </c>
      <c r="H18" s="377">
        <v>2016</v>
      </c>
      <c r="I18" s="377">
        <v>2017</v>
      </c>
      <c r="J18" s="377">
        <v>2018</v>
      </c>
      <c r="K18" s="377">
        <v>2019</v>
      </c>
      <c r="L18" s="377">
        <v>2020</v>
      </c>
    </row>
    <row r="19" spans="1:12" s="16" customFormat="1" ht="13.5" customHeight="1" x14ac:dyDescent="0.2">
      <c r="A19" s="1171" t="s">
        <v>472</v>
      </c>
      <c r="B19" s="1172"/>
      <c r="C19" s="364">
        <f t="shared" ref="C19:L20" si="0">(C4-B4)/B4*100</f>
        <v>-1.1613862306048499</v>
      </c>
      <c r="D19" s="364">
        <f t="shared" si="0"/>
        <v>-3.0221846211693926</v>
      </c>
      <c r="E19" s="364">
        <f t="shared" si="0"/>
        <v>-3.2472253186642757</v>
      </c>
      <c r="F19" s="364">
        <f t="shared" si="0"/>
        <v>-3.1558383008565847</v>
      </c>
      <c r="G19" s="364">
        <f t="shared" si="0"/>
        <v>-1.0293280918636527</v>
      </c>
      <c r="H19" s="364">
        <f t="shared" si="0"/>
        <v>-0.89892338246054149</v>
      </c>
      <c r="I19" s="364">
        <f t="shared" si="0"/>
        <v>-0.88598249129838624</v>
      </c>
      <c r="J19" s="364">
        <f t="shared" si="0"/>
        <v>-1.9314674896243482</v>
      </c>
      <c r="K19" s="364">
        <f t="shared" si="0"/>
        <v>-0.39607183549454728</v>
      </c>
      <c r="L19" s="364">
        <f t="shared" si="0"/>
        <v>-3.676871118858263</v>
      </c>
    </row>
    <row r="20" spans="1:12" s="16" customFormat="1" ht="13.5" customHeight="1" x14ac:dyDescent="0.2">
      <c r="A20" s="1169" t="s">
        <v>473</v>
      </c>
      <c r="B20" s="1170"/>
      <c r="C20" s="364">
        <f>(C5-B5)/B5*100</f>
        <v>4.6980411281801189</v>
      </c>
      <c r="D20" s="364">
        <f t="shared" si="0"/>
        <v>0.45027559972051862</v>
      </c>
      <c r="E20" s="364">
        <f t="shared" si="0"/>
        <v>2.4499574928510706</v>
      </c>
      <c r="F20" s="364">
        <f t="shared" si="0"/>
        <v>3.4776704888352445</v>
      </c>
      <c r="G20" s="364">
        <f t="shared" si="0"/>
        <v>3.8054968287526427</v>
      </c>
      <c r="H20" s="364">
        <f t="shared" si="0"/>
        <v>5.7237165531287308</v>
      </c>
      <c r="I20" s="364">
        <f t="shared" si="0"/>
        <v>6.656038262255878</v>
      </c>
      <c r="J20" s="364">
        <f t="shared" si="0"/>
        <v>4.2040358744394624</v>
      </c>
      <c r="K20" s="364">
        <f t="shared" si="0"/>
        <v>-0.6933237702468471</v>
      </c>
      <c r="L20" s="364">
        <f t="shared" si="0"/>
        <v>-2.4195004513993377</v>
      </c>
    </row>
    <row r="21" spans="1:12" ht="13.5" customHeight="1" x14ac:dyDescent="0.2">
      <c r="A21" s="1169" t="s">
        <v>1144</v>
      </c>
      <c r="B21" s="1170" t="s">
        <v>1144</v>
      </c>
      <c r="C21" s="364">
        <f t="shared" ref="C21:L22" si="1">(C6-B6)/B6*100</f>
        <v>-0.40683482506102525</v>
      </c>
      <c r="D21" s="364">
        <f t="shared" si="1"/>
        <v>5.5555555555555554</v>
      </c>
      <c r="E21" s="364">
        <f t="shared" si="1"/>
        <v>7.5851393188854495</v>
      </c>
      <c r="F21" s="364">
        <f t="shared" si="1"/>
        <v>1.9424460431654675</v>
      </c>
      <c r="G21" s="364">
        <f t="shared" si="1"/>
        <v>3.2462949894142556</v>
      </c>
      <c r="H21" s="364">
        <f t="shared" si="1"/>
        <v>0.75187969924812026</v>
      </c>
      <c r="I21" s="364">
        <f t="shared" si="1"/>
        <v>5.9701492537313428</v>
      </c>
      <c r="J21" s="364">
        <f t="shared" si="1"/>
        <v>2.0486555697823303</v>
      </c>
      <c r="K21" s="364">
        <f t="shared" si="1"/>
        <v>4.1405269761606025</v>
      </c>
      <c r="L21" s="364">
        <f t="shared" si="1"/>
        <v>1.0240963855421688</v>
      </c>
    </row>
    <row r="22" spans="1:12" s="16" customFormat="1" ht="13.5" customHeight="1" x14ac:dyDescent="0.2">
      <c r="A22" s="1169" t="s">
        <v>474</v>
      </c>
      <c r="B22" s="1170" t="s">
        <v>474</v>
      </c>
      <c r="C22" s="364">
        <f t="shared" si="1"/>
        <v>1.5151515151515151</v>
      </c>
      <c r="D22" s="364">
        <f t="shared" si="1"/>
        <v>6.3432835820895521</v>
      </c>
      <c r="E22" s="364">
        <f t="shared" si="1"/>
        <v>8.0701754385964914</v>
      </c>
      <c r="F22" s="364">
        <f t="shared" si="1"/>
        <v>6.1688311688311686</v>
      </c>
      <c r="G22" s="364">
        <f t="shared" si="1"/>
        <v>3.0581039755351682</v>
      </c>
      <c r="H22" s="364">
        <f t="shared" si="1"/>
        <v>0</v>
      </c>
      <c r="I22" s="364">
        <f t="shared" si="1"/>
        <v>2.3738872403560833</v>
      </c>
      <c r="J22" s="364">
        <f t="shared" si="1"/>
        <v>2.8985507246376812</v>
      </c>
      <c r="K22" s="364">
        <f t="shared" si="1"/>
        <v>9.0140845070422539</v>
      </c>
      <c r="L22" s="364">
        <f t="shared" si="1"/>
        <v>-22.997416020671835</v>
      </c>
    </row>
    <row r="23" spans="1:12" ht="13.5" customHeight="1" x14ac:dyDescent="0.2">
      <c r="A23" s="1169" t="s">
        <v>1593</v>
      </c>
      <c r="B23" s="1170" t="s">
        <v>1593</v>
      </c>
      <c r="C23" s="359" t="s">
        <v>59</v>
      </c>
      <c r="D23" s="360" t="s">
        <v>59</v>
      </c>
      <c r="E23" s="359" t="s">
        <v>59</v>
      </c>
      <c r="F23" s="360" t="s">
        <v>59</v>
      </c>
      <c r="G23" s="360" t="s">
        <v>59</v>
      </c>
      <c r="H23" s="360" t="s">
        <v>59</v>
      </c>
      <c r="I23" s="360" t="s">
        <v>59</v>
      </c>
      <c r="J23" s="360" t="s">
        <v>59</v>
      </c>
      <c r="K23" s="360" t="s">
        <v>59</v>
      </c>
      <c r="L23" s="360" t="s">
        <v>59</v>
      </c>
    </row>
    <row r="24" spans="1:12" s="16" customFormat="1" ht="13.5" customHeight="1" x14ac:dyDescent="0.2">
      <c r="A24" s="1169" t="s">
        <v>475</v>
      </c>
      <c r="B24" s="1170" t="s">
        <v>475</v>
      </c>
      <c r="C24" s="359" t="s">
        <v>59</v>
      </c>
      <c r="D24" s="360" t="s">
        <v>59</v>
      </c>
      <c r="E24" s="359" t="s">
        <v>59</v>
      </c>
      <c r="F24" s="360" t="s">
        <v>59</v>
      </c>
      <c r="G24" s="364">
        <f t="shared" ref="G24:L25" si="2">(G9-F9)/F9*100</f>
        <v>24.590163934426229</v>
      </c>
      <c r="H24" s="364">
        <f t="shared" si="2"/>
        <v>36.84210526315789</v>
      </c>
      <c r="I24" s="364">
        <f t="shared" si="2"/>
        <v>40.384615384615387</v>
      </c>
      <c r="J24" s="364">
        <f t="shared" si="2"/>
        <v>38.356164383561641</v>
      </c>
      <c r="K24" s="364">
        <f t="shared" si="2"/>
        <v>40.346534653465348</v>
      </c>
      <c r="L24" s="364">
        <f t="shared" si="2"/>
        <v>49.206349206349202</v>
      </c>
    </row>
    <row r="25" spans="1:12" s="334" customFormat="1" ht="13.5" customHeight="1" x14ac:dyDescent="0.2">
      <c r="A25" s="1169" t="s">
        <v>476</v>
      </c>
      <c r="B25" s="1170" t="s">
        <v>476</v>
      </c>
      <c r="C25" s="359" t="s">
        <v>59</v>
      </c>
      <c r="D25" s="360" t="s">
        <v>59</v>
      </c>
      <c r="E25" s="359" t="s">
        <v>59</v>
      </c>
      <c r="F25" s="360" t="s">
        <v>59</v>
      </c>
      <c r="G25" s="364">
        <f t="shared" si="2"/>
        <v>0</v>
      </c>
      <c r="H25" s="364">
        <f t="shared" si="2"/>
        <v>0</v>
      </c>
      <c r="I25" s="364">
        <f t="shared" si="2"/>
        <v>66.666666666666657</v>
      </c>
      <c r="J25" s="364">
        <f t="shared" si="2"/>
        <v>80</v>
      </c>
      <c r="K25" s="364">
        <f t="shared" si="2"/>
        <v>233.33333333333334</v>
      </c>
      <c r="L25" s="364">
        <f t="shared" si="2"/>
        <v>150</v>
      </c>
    </row>
    <row r="26" spans="1:12" ht="13.5" customHeight="1" x14ac:dyDescent="0.2">
      <c r="A26" s="1169" t="s">
        <v>477</v>
      </c>
      <c r="B26" s="1170" t="s">
        <v>477</v>
      </c>
      <c r="C26" s="359" t="s">
        <v>59</v>
      </c>
      <c r="D26" s="360" t="s">
        <v>59</v>
      </c>
      <c r="E26" s="359" t="s">
        <v>59</v>
      </c>
      <c r="F26" s="360" t="s">
        <v>59</v>
      </c>
      <c r="G26" s="360" t="s">
        <v>59</v>
      </c>
      <c r="H26" s="364">
        <f>(H11-G11)/G11*100</f>
        <v>16.666666666666664</v>
      </c>
      <c r="I26" s="364">
        <f>(I11-H11)/H11*100</f>
        <v>0</v>
      </c>
      <c r="J26" s="364">
        <f>(J11-I11)/I11*100</f>
        <v>42.857142857142854</v>
      </c>
      <c r="K26" s="364">
        <f>(K11-J11)/J11*100</f>
        <v>110.00000000000001</v>
      </c>
      <c r="L26" s="364">
        <f>(L11-K11)/K11*100</f>
        <v>204.76190476190476</v>
      </c>
    </row>
    <row r="27" spans="1:12" ht="13.5" customHeight="1" x14ac:dyDescent="0.2">
      <c r="A27" s="1169" t="s">
        <v>150</v>
      </c>
      <c r="B27" s="1170" t="s">
        <v>150</v>
      </c>
      <c r="C27" s="364">
        <f t="shared" ref="C27:L29" si="3">(C12-B12)/B12*100</f>
        <v>100</v>
      </c>
      <c r="D27" s="364">
        <f t="shared" si="3"/>
        <v>100</v>
      </c>
      <c r="E27" s="364">
        <f t="shared" si="3"/>
        <v>25</v>
      </c>
      <c r="F27" s="364">
        <f t="shared" si="3"/>
        <v>40</v>
      </c>
      <c r="G27" s="364">
        <f t="shared" si="3"/>
        <v>-71.428571428571431</v>
      </c>
      <c r="H27" s="364">
        <f t="shared" si="3"/>
        <v>0</v>
      </c>
      <c r="I27" s="364">
        <f t="shared" si="3"/>
        <v>0</v>
      </c>
      <c r="J27" s="364">
        <f t="shared" si="3"/>
        <v>0</v>
      </c>
      <c r="K27" s="364">
        <f t="shared" si="3"/>
        <v>0</v>
      </c>
      <c r="L27" s="364">
        <f t="shared" si="3"/>
        <v>0</v>
      </c>
    </row>
    <row r="28" spans="1:12" s="9" customFormat="1" ht="13.5" customHeight="1" x14ac:dyDescent="0.2">
      <c r="A28" s="1169" t="s">
        <v>452</v>
      </c>
      <c r="B28" s="1170" t="s">
        <v>452</v>
      </c>
      <c r="C28" s="364">
        <f t="shared" si="3"/>
        <v>0</v>
      </c>
      <c r="D28" s="364">
        <f t="shared" si="3"/>
        <v>0</v>
      </c>
      <c r="E28" s="364">
        <f t="shared" si="3"/>
        <v>0</v>
      </c>
      <c r="F28" s="364">
        <f t="shared" si="3"/>
        <v>0</v>
      </c>
      <c r="G28" s="364">
        <f t="shared" si="3"/>
        <v>0</v>
      </c>
      <c r="H28" s="364">
        <f t="shared" si="3"/>
        <v>0</v>
      </c>
      <c r="I28" s="364">
        <f t="shared" si="3"/>
        <v>0</v>
      </c>
      <c r="J28" s="364">
        <f t="shared" si="3"/>
        <v>0</v>
      </c>
      <c r="K28" s="364">
        <f t="shared" si="3"/>
        <v>0</v>
      </c>
      <c r="L28" s="364">
        <f t="shared" si="3"/>
        <v>0</v>
      </c>
    </row>
    <row r="29" spans="1:12" s="9" customFormat="1" ht="13.5" customHeight="1" x14ac:dyDescent="0.2">
      <c r="A29" s="1173" t="s">
        <v>46</v>
      </c>
      <c r="B29" s="1174" t="s">
        <v>46</v>
      </c>
      <c r="C29" s="759">
        <f t="shared" si="3"/>
        <v>0.9284945932174602</v>
      </c>
      <c r="D29" s="759">
        <f t="shared" si="3"/>
        <v>-1.3967577270432492</v>
      </c>
      <c r="E29" s="759">
        <f t="shared" si="3"/>
        <v>-0.65707133917396743</v>
      </c>
      <c r="F29" s="759">
        <f t="shared" si="3"/>
        <v>1.1453113815318541E-2</v>
      </c>
      <c r="G29" s="759">
        <f t="shared" si="3"/>
        <v>1.1738097283059923</v>
      </c>
      <c r="H29" s="759">
        <f t="shared" si="3"/>
        <v>2.0119414810832228</v>
      </c>
      <c r="I29" s="759">
        <f t="shared" si="3"/>
        <v>2.8183079056865465</v>
      </c>
      <c r="J29" s="759">
        <f t="shared" si="3"/>
        <v>1.2761020881670533</v>
      </c>
      <c r="K29" s="759">
        <f t="shared" si="3"/>
        <v>0.27704520631876184</v>
      </c>
      <c r="L29" s="759">
        <f t="shared" si="3"/>
        <v>-1.8409797306272082</v>
      </c>
    </row>
    <row r="30" spans="1:12" x14ac:dyDescent="0.2">
      <c r="A30" s="348" t="s">
        <v>1143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</row>
    <row r="31" spans="1:12" x14ac:dyDescent="0.2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</row>
    <row r="32" spans="1:12" s="348" customForma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s="16" customFormat="1" ht="21" x14ac:dyDescent="0.35">
      <c r="A33" s="349"/>
      <c r="B33" s="350"/>
      <c r="C33" s="353"/>
      <c r="D33" s="353"/>
      <c r="E33" s="353"/>
      <c r="F33" s="353"/>
      <c r="G33" s="353"/>
      <c r="H33" s="353"/>
      <c r="I33" s="353"/>
      <c r="J33" s="353"/>
      <c r="K33" s="349"/>
      <c r="L33" s="349"/>
    </row>
    <row r="34" spans="1:12" s="16" customFormat="1" ht="21" x14ac:dyDescent="0.35">
      <c r="A34" s="349"/>
      <c r="B34" s="350"/>
      <c r="C34" s="353"/>
      <c r="D34" s="353"/>
      <c r="E34" s="353"/>
      <c r="F34" s="353"/>
      <c r="G34" s="353"/>
      <c r="H34" s="353"/>
      <c r="I34" s="353"/>
      <c r="J34" s="353"/>
      <c r="K34" s="349"/>
      <c r="L34" s="349"/>
    </row>
    <row r="36" spans="1:12" ht="14.25" customHeight="1" x14ac:dyDescent="0.2"/>
    <row r="37" spans="1:12" s="334" customFormat="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"/>
    <row r="39" spans="1:12" ht="15" customHeight="1" x14ac:dyDescent="0.2"/>
    <row r="40" spans="1:12" ht="15" customHeight="1" x14ac:dyDescent="0.2"/>
    <row r="41" spans="1:12" ht="14.25" customHeight="1" x14ac:dyDescent="0.2"/>
    <row r="42" spans="1:12" ht="14.25" customHeight="1" x14ac:dyDescent="0.2"/>
    <row r="43" spans="1:12" ht="23.25" customHeight="1" x14ac:dyDescent="0.2"/>
    <row r="44" spans="1:12" ht="14.25" customHeight="1" x14ac:dyDescent="0.2"/>
    <row r="45" spans="1:12" ht="14.25" customHeight="1" x14ac:dyDescent="0.2"/>
    <row r="46" spans="1:12" ht="14.25" customHeight="1" x14ac:dyDescent="0.2"/>
    <row r="47" spans="1:12" ht="14.25" customHeight="1" x14ac:dyDescent="0.2"/>
    <row r="48" spans="1:12" ht="14.25" customHeight="1" x14ac:dyDescent="0.2"/>
    <row r="49" spans="1:29" s="348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9" s="16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2" spans="1:29" s="350" customFormat="1" ht="23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</row>
    <row r="53" spans="1:29" s="352" customFormat="1" ht="1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49"/>
      <c r="N53" s="349"/>
      <c r="O53" s="349"/>
      <c r="P53" s="349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</row>
    <row r="54" spans="1:29" s="875" customFormat="1" ht="1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49"/>
      <c r="N54" s="349"/>
      <c r="O54" s="349"/>
      <c r="P54" s="349"/>
    </row>
    <row r="55" spans="1:29" s="875" customFormat="1" ht="1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49"/>
      <c r="N55" s="349"/>
      <c r="O55" s="349"/>
      <c r="P55" s="349"/>
    </row>
    <row r="56" spans="1:29" s="875" customFormat="1" ht="1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49"/>
      <c r="N56" s="349"/>
      <c r="O56" s="349"/>
      <c r="P56" s="349"/>
    </row>
    <row r="57" spans="1:29" s="875" customFormat="1" ht="1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49"/>
      <c r="N57" s="349"/>
      <c r="O57" s="349"/>
      <c r="P57" s="349"/>
    </row>
    <row r="58" spans="1:29" s="875" customFormat="1" ht="1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49"/>
      <c r="N58" s="349"/>
      <c r="O58" s="349"/>
      <c r="P58" s="349"/>
    </row>
    <row r="59" spans="1:29" s="875" customFormat="1" ht="1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49"/>
      <c r="N59" s="349"/>
      <c r="O59" s="349"/>
      <c r="P59" s="349"/>
    </row>
    <row r="60" spans="1:29" s="875" customFormat="1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9" s="875" customFormat="1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29" s="875" customFormat="1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3">
    <mergeCell ref="A29:B29"/>
    <mergeCell ref="A23:B23"/>
    <mergeCell ref="A24:B24"/>
    <mergeCell ref="A25:B25"/>
    <mergeCell ref="A26:B26"/>
    <mergeCell ref="A27:B27"/>
    <mergeCell ref="A28:B28"/>
    <mergeCell ref="A22:B22"/>
    <mergeCell ref="A16:L16"/>
    <mergeCell ref="A18:B18"/>
    <mergeCell ref="A19:B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853D-3025-4595-9DF2-F85D1B6C7632}">
  <sheetPr>
    <pageSetUpPr fitToPage="1"/>
  </sheetPr>
  <dimension ref="A1:U107"/>
  <sheetViews>
    <sheetView zoomScaleNormal="100" workbookViewId="0">
      <selection activeCell="N13" sqref="N13"/>
    </sheetView>
  </sheetViews>
  <sheetFormatPr defaultColWidth="9.140625" defaultRowHeight="12.75" x14ac:dyDescent="0.2"/>
  <cols>
    <col min="1" max="1" width="13.7109375" style="1" customWidth="1"/>
    <col min="2" max="13" width="6.140625" style="1" customWidth="1"/>
    <col min="14" max="16384" width="9.140625" style="1"/>
  </cols>
  <sheetData>
    <row r="1" spans="1:21" s="16" customFormat="1" ht="15" x14ac:dyDescent="0.25">
      <c r="A1" s="4" t="s">
        <v>1984</v>
      </c>
      <c r="B1" s="1"/>
      <c r="C1" s="1"/>
      <c r="D1" s="1"/>
      <c r="E1" s="1"/>
      <c r="F1" s="1"/>
      <c r="G1" s="1"/>
      <c r="H1" s="1"/>
      <c r="I1" s="1"/>
      <c r="J1" s="1"/>
      <c r="K1" s="1"/>
      <c r="L1" s="348"/>
    </row>
    <row r="2" spans="1:21" s="334" customFormat="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1" ht="26.25" customHeight="1" x14ac:dyDescent="0.2">
      <c r="A3" s="871" t="s">
        <v>478</v>
      </c>
      <c r="B3" s="871">
        <v>2010</v>
      </c>
      <c r="C3" s="871">
        <v>2011</v>
      </c>
      <c r="D3" s="871">
        <v>2012</v>
      </c>
      <c r="E3" s="871">
        <v>2013</v>
      </c>
      <c r="F3" s="871">
        <v>2014</v>
      </c>
      <c r="G3" s="871">
        <v>2015</v>
      </c>
      <c r="H3" s="871">
        <v>2016</v>
      </c>
      <c r="I3" s="871">
        <v>2017</v>
      </c>
      <c r="J3" s="871">
        <v>2018</v>
      </c>
      <c r="K3" s="871">
        <v>2019</v>
      </c>
      <c r="L3" s="871">
        <v>2020</v>
      </c>
      <c r="M3" s="871" t="s">
        <v>1641</v>
      </c>
    </row>
    <row r="4" spans="1:21" ht="13.5" customHeight="1" x14ac:dyDescent="0.2">
      <c r="A4" s="51" t="s">
        <v>479</v>
      </c>
      <c r="B4" s="51">
        <v>773</v>
      </c>
      <c r="C4" s="51">
        <v>764</v>
      </c>
      <c r="D4" s="51">
        <v>750</v>
      </c>
      <c r="E4" s="51">
        <v>713</v>
      </c>
      <c r="F4" s="51">
        <v>690</v>
      </c>
      <c r="G4" s="51">
        <v>668</v>
      </c>
      <c r="H4" s="51">
        <v>633</v>
      </c>
      <c r="I4" s="51">
        <v>621</v>
      </c>
      <c r="J4" s="51">
        <v>613</v>
      </c>
      <c r="K4" s="51">
        <v>609</v>
      </c>
      <c r="L4" s="51">
        <v>574</v>
      </c>
      <c r="M4" s="241">
        <f>(L4-K4)/K4*100</f>
        <v>-5.7471264367816088</v>
      </c>
      <c r="N4" s="3"/>
      <c r="O4" s="3"/>
      <c r="P4" s="3"/>
      <c r="Q4" s="3"/>
      <c r="R4" s="3"/>
      <c r="S4" s="3"/>
      <c r="T4" s="3"/>
      <c r="U4" s="3"/>
    </row>
    <row r="5" spans="1:21" ht="13.5" customHeight="1" x14ac:dyDescent="0.2">
      <c r="A5" s="48" t="s">
        <v>480</v>
      </c>
      <c r="B5" s="125">
        <v>6476</v>
      </c>
      <c r="C5" s="125">
        <v>6337</v>
      </c>
      <c r="D5" s="125">
        <v>6219</v>
      </c>
      <c r="E5" s="125">
        <v>6070</v>
      </c>
      <c r="F5" s="125">
        <v>6041</v>
      </c>
      <c r="G5" s="125">
        <v>6057</v>
      </c>
      <c r="H5" s="125">
        <v>6072</v>
      </c>
      <c r="I5" s="125">
        <v>6155</v>
      </c>
      <c r="J5" s="125">
        <v>6244</v>
      </c>
      <c r="K5" s="125">
        <v>6639</v>
      </c>
      <c r="L5" s="125">
        <v>6689</v>
      </c>
      <c r="M5" s="241">
        <f t="shared" ref="M5:M12" si="0">(L5-K5)/K5*100</f>
        <v>0.75312547070341918</v>
      </c>
      <c r="N5" s="3"/>
      <c r="O5" s="3"/>
      <c r="P5" s="3"/>
      <c r="Q5" s="3"/>
      <c r="R5" s="3"/>
      <c r="S5" s="3"/>
      <c r="T5" s="3"/>
      <c r="U5" s="3"/>
    </row>
    <row r="6" spans="1:21" ht="13.5" customHeight="1" x14ac:dyDescent="0.2">
      <c r="A6" s="48" t="s">
        <v>481</v>
      </c>
      <c r="B6" s="125">
        <v>15490</v>
      </c>
      <c r="C6" s="125">
        <v>16153</v>
      </c>
      <c r="D6" s="125">
        <v>16307</v>
      </c>
      <c r="E6" s="125">
        <v>16488</v>
      </c>
      <c r="F6" s="125">
        <v>16620</v>
      </c>
      <c r="G6" s="125">
        <v>17203</v>
      </c>
      <c r="H6" s="125">
        <v>17867</v>
      </c>
      <c r="I6" s="125">
        <v>18629</v>
      </c>
      <c r="J6" s="125">
        <v>18989</v>
      </c>
      <c r="K6" s="125">
        <v>18873</v>
      </c>
      <c r="L6" s="125">
        <v>18226</v>
      </c>
      <c r="M6" s="241">
        <f t="shared" si="0"/>
        <v>-3.4281778201663755</v>
      </c>
      <c r="N6" s="3"/>
      <c r="O6" s="3"/>
      <c r="P6" s="3"/>
      <c r="Q6" s="3"/>
      <c r="R6" s="3"/>
      <c r="S6" s="3"/>
      <c r="T6" s="3"/>
      <c r="U6" s="3"/>
    </row>
    <row r="7" spans="1:21" ht="13.5" customHeight="1" x14ac:dyDescent="0.2">
      <c r="A7" s="48" t="s">
        <v>482</v>
      </c>
      <c r="B7" s="125">
        <v>1987</v>
      </c>
      <c r="C7" s="125">
        <v>1890</v>
      </c>
      <c r="D7" s="125">
        <v>1818</v>
      </c>
      <c r="E7" s="125">
        <v>1790</v>
      </c>
      <c r="F7" s="125">
        <v>1805</v>
      </c>
      <c r="G7" s="125">
        <v>1718</v>
      </c>
      <c r="H7" s="125">
        <v>1716</v>
      </c>
      <c r="I7" s="125">
        <v>1718</v>
      </c>
      <c r="J7" s="125">
        <v>1678</v>
      </c>
      <c r="K7" s="125">
        <v>1655</v>
      </c>
      <c r="L7" s="125">
        <v>1566</v>
      </c>
      <c r="M7" s="241">
        <f t="shared" si="0"/>
        <v>-5.3776435045317221</v>
      </c>
      <c r="N7" s="3"/>
      <c r="O7" s="3"/>
      <c r="P7" s="3"/>
      <c r="Q7" s="3"/>
      <c r="R7" s="3"/>
      <c r="S7" s="3"/>
      <c r="T7" s="3"/>
      <c r="U7" s="3"/>
    </row>
    <row r="8" spans="1:21" ht="13.5" customHeight="1" x14ac:dyDescent="0.2">
      <c r="A8" s="48" t="s">
        <v>483</v>
      </c>
      <c r="B8" s="125">
        <v>7166</v>
      </c>
      <c r="C8" s="125">
        <v>7060</v>
      </c>
      <c r="D8" s="125">
        <v>6839</v>
      </c>
      <c r="E8" s="125">
        <v>6721</v>
      </c>
      <c r="F8" s="125">
        <v>6710</v>
      </c>
      <c r="G8" s="125">
        <v>6625</v>
      </c>
      <c r="H8" s="125">
        <v>6708</v>
      </c>
      <c r="I8" s="125">
        <v>6888</v>
      </c>
      <c r="J8" s="125">
        <v>7002</v>
      </c>
      <c r="K8" s="125">
        <v>6863</v>
      </c>
      <c r="L8" s="125">
        <v>6919</v>
      </c>
      <c r="M8" s="241">
        <f t="shared" si="0"/>
        <v>0.81596969255427654</v>
      </c>
      <c r="N8" s="3"/>
      <c r="O8" s="3"/>
      <c r="P8" s="3"/>
      <c r="Q8" s="3"/>
      <c r="R8" s="3"/>
      <c r="S8" s="3"/>
      <c r="T8" s="3"/>
      <c r="U8" s="3"/>
    </row>
    <row r="9" spans="1:21" ht="13.5" customHeight="1" x14ac:dyDescent="0.2">
      <c r="A9" s="48" t="s">
        <v>484</v>
      </c>
      <c r="B9" s="125">
        <v>1837</v>
      </c>
      <c r="C9" s="125">
        <v>1806</v>
      </c>
      <c r="D9" s="125">
        <v>1700</v>
      </c>
      <c r="E9" s="125">
        <v>1682</v>
      </c>
      <c r="F9" s="125">
        <v>1649</v>
      </c>
      <c r="G9" s="125">
        <v>1691</v>
      </c>
      <c r="H9" s="125">
        <v>1734</v>
      </c>
      <c r="I9" s="125">
        <v>1747</v>
      </c>
      <c r="J9" s="125">
        <v>1762</v>
      </c>
      <c r="K9" s="125">
        <v>1738</v>
      </c>
      <c r="L9" s="125">
        <v>1684</v>
      </c>
      <c r="M9" s="241">
        <f t="shared" si="0"/>
        <v>-3.1070195627157653</v>
      </c>
      <c r="N9" s="3"/>
      <c r="O9" s="3"/>
      <c r="P9" s="3"/>
      <c r="Q9" s="3"/>
      <c r="R9" s="3"/>
      <c r="S9" s="3"/>
      <c r="T9" s="3"/>
      <c r="U9" s="3"/>
    </row>
    <row r="10" spans="1:21" ht="13.5" customHeight="1" x14ac:dyDescent="0.2">
      <c r="A10" s="48" t="s">
        <v>485</v>
      </c>
      <c r="B10" s="125">
        <v>1120</v>
      </c>
      <c r="C10" s="125">
        <v>1163</v>
      </c>
      <c r="D10" s="125">
        <v>1082</v>
      </c>
      <c r="E10" s="125">
        <v>1034</v>
      </c>
      <c r="F10" s="125">
        <v>1018</v>
      </c>
      <c r="G10" s="125">
        <v>1015</v>
      </c>
      <c r="H10" s="48">
        <v>981</v>
      </c>
      <c r="I10" s="125">
        <v>977</v>
      </c>
      <c r="J10" s="125">
        <v>922</v>
      </c>
      <c r="K10" s="125">
        <v>933</v>
      </c>
      <c r="L10" s="125">
        <v>919</v>
      </c>
      <c r="M10" s="241">
        <f t="shared" si="0"/>
        <v>-1.5005359056806002</v>
      </c>
      <c r="N10" s="3"/>
      <c r="O10" s="3"/>
      <c r="P10" s="3"/>
      <c r="Q10" s="3"/>
      <c r="R10" s="3"/>
      <c r="S10" s="3"/>
      <c r="T10" s="3"/>
      <c r="U10" s="3"/>
    </row>
    <row r="11" spans="1:21" ht="13.5" customHeight="1" x14ac:dyDescent="0.2">
      <c r="A11" s="48" t="s">
        <v>486</v>
      </c>
      <c r="B11" s="48">
        <v>476</v>
      </c>
      <c r="C11" s="48">
        <v>479</v>
      </c>
      <c r="D11" s="48">
        <v>437</v>
      </c>
      <c r="E11" s="48">
        <v>421</v>
      </c>
      <c r="F11" s="48">
        <v>390</v>
      </c>
      <c r="G11" s="48">
        <v>355</v>
      </c>
      <c r="H11" s="48">
        <v>331</v>
      </c>
      <c r="I11" s="48">
        <v>323</v>
      </c>
      <c r="J11" s="48">
        <v>318</v>
      </c>
      <c r="K11" s="48">
        <v>311</v>
      </c>
      <c r="L11" s="48">
        <v>308</v>
      </c>
      <c r="M11" s="241">
        <f t="shared" si="0"/>
        <v>-0.96463022508038598</v>
      </c>
      <c r="N11" s="3"/>
      <c r="O11" s="3"/>
      <c r="P11" s="3"/>
      <c r="Q11" s="3"/>
      <c r="R11" s="3"/>
      <c r="S11" s="3"/>
      <c r="T11" s="3"/>
      <c r="U11" s="3"/>
    </row>
    <row r="12" spans="1:21" ht="13.5" customHeight="1" x14ac:dyDescent="0.2">
      <c r="A12" s="48" t="s">
        <v>452</v>
      </c>
      <c r="B12" s="48">
        <v>1</v>
      </c>
      <c r="C12" s="48">
        <v>2</v>
      </c>
      <c r="D12" s="48">
        <v>4</v>
      </c>
      <c r="E12" s="48">
        <v>6</v>
      </c>
      <c r="F12" s="48">
        <v>6</v>
      </c>
      <c r="G12" s="48">
        <v>7</v>
      </c>
      <c r="H12" s="48">
        <v>8</v>
      </c>
      <c r="I12" s="48">
        <v>8</v>
      </c>
      <c r="J12" s="48">
        <v>11</v>
      </c>
      <c r="K12" s="48">
        <v>22</v>
      </c>
      <c r="L12" s="48">
        <v>65</v>
      </c>
      <c r="M12" s="241">
        <f t="shared" si="0"/>
        <v>195.45454545454547</v>
      </c>
      <c r="N12" s="3"/>
      <c r="O12" s="3"/>
      <c r="P12" s="3"/>
      <c r="Q12" s="3"/>
      <c r="R12" s="3"/>
      <c r="S12" s="3"/>
      <c r="T12" s="3"/>
      <c r="U12" s="3"/>
    </row>
    <row r="13" spans="1:21" s="348" customFormat="1" ht="14.25" customHeight="1" x14ac:dyDescent="0.2">
      <c r="A13" s="634" t="s">
        <v>46</v>
      </c>
      <c r="B13" s="126">
        <v>35326</v>
      </c>
      <c r="C13" s="126">
        <v>35654</v>
      </c>
      <c r="D13" s="126">
        <v>35156</v>
      </c>
      <c r="E13" s="126">
        <v>34925</v>
      </c>
      <c r="F13" s="126">
        <v>34929</v>
      </c>
      <c r="G13" s="126">
        <v>35339</v>
      </c>
      <c r="H13" s="126">
        <v>36050</v>
      </c>
      <c r="I13" s="126">
        <v>37066</v>
      </c>
      <c r="J13" s="126">
        <v>37539</v>
      </c>
      <c r="K13" s="126">
        <f>SUM(K4:K12)</f>
        <v>37643</v>
      </c>
      <c r="L13" s="126">
        <f>SUM(L4:L12)</f>
        <v>36950</v>
      </c>
      <c r="M13" s="307">
        <f>(L13-K13)/K13*100</f>
        <v>-1.8409797306272082</v>
      </c>
      <c r="N13" s="3"/>
      <c r="O13" s="3"/>
      <c r="P13" s="3"/>
      <c r="Q13" s="3"/>
      <c r="R13" s="3"/>
      <c r="S13" s="3"/>
      <c r="T13" s="3"/>
      <c r="U13" s="3"/>
    </row>
    <row r="14" spans="1:21" ht="14.25" customHeight="1" x14ac:dyDescent="0.2"/>
    <row r="101" spans="1:8" ht="12" customHeight="1" x14ac:dyDescent="0.2">
      <c r="A101" s="875"/>
      <c r="B101" s="875"/>
      <c r="C101" s="875"/>
      <c r="D101" s="875"/>
      <c r="E101" s="875"/>
      <c r="F101" s="875"/>
      <c r="G101" s="875"/>
      <c r="H101" s="875"/>
    </row>
    <row r="102" spans="1:8" ht="12" customHeight="1" x14ac:dyDescent="0.2">
      <c r="A102" s="875"/>
      <c r="B102" s="875"/>
      <c r="C102" s="875"/>
      <c r="D102" s="875"/>
      <c r="E102" s="875"/>
      <c r="F102" s="875"/>
      <c r="G102" s="875"/>
      <c r="H102" s="875"/>
    </row>
    <row r="103" spans="1:8" ht="12" customHeight="1" x14ac:dyDescent="0.2">
      <c r="A103" s="875"/>
      <c r="B103" s="875"/>
      <c r="C103" s="875"/>
      <c r="D103" s="875"/>
      <c r="E103" s="875"/>
      <c r="F103" s="875"/>
      <c r="G103" s="875"/>
      <c r="H103" s="875"/>
    </row>
    <row r="104" spans="1:8" ht="12" customHeight="1" x14ac:dyDescent="0.2">
      <c r="A104" s="875"/>
      <c r="B104" s="875"/>
      <c r="C104" s="875"/>
      <c r="D104" s="875"/>
      <c r="E104" s="875"/>
      <c r="F104" s="875"/>
      <c r="G104" s="875"/>
      <c r="H104" s="875"/>
    </row>
    <row r="105" spans="1:8" ht="12" customHeight="1" x14ac:dyDescent="0.2">
      <c r="A105" s="875"/>
      <c r="B105" s="875"/>
      <c r="C105" s="875"/>
      <c r="D105" s="875"/>
      <c r="E105" s="875"/>
      <c r="F105" s="875"/>
      <c r="G105" s="875"/>
      <c r="H105" s="875"/>
    </row>
    <row r="106" spans="1:8" ht="12" customHeight="1" x14ac:dyDescent="0.2">
      <c r="A106" s="875"/>
      <c r="B106" s="875"/>
      <c r="C106" s="875"/>
      <c r="D106" s="875"/>
      <c r="E106" s="875"/>
      <c r="F106" s="875"/>
      <c r="G106" s="875"/>
      <c r="H106" s="875"/>
    </row>
    <row r="107" spans="1:8" x14ac:dyDescent="0.2">
      <c r="A107" s="37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4860-CCA6-4F6C-95C8-70FDF1B5F4F4}">
  <dimension ref="A1:P53"/>
  <sheetViews>
    <sheetView zoomScale="110" zoomScaleNormal="110" workbookViewId="0">
      <selection activeCell="N13" sqref="N13"/>
    </sheetView>
  </sheetViews>
  <sheetFormatPr defaultColWidth="9.140625" defaultRowHeight="12.75" x14ac:dyDescent="0.2"/>
  <cols>
    <col min="1" max="1" width="8.140625" style="1" customWidth="1"/>
    <col min="2" max="12" width="6.7109375" style="1" customWidth="1"/>
    <col min="13" max="16384" width="9.140625" style="1"/>
  </cols>
  <sheetData>
    <row r="1" spans="1:12" ht="15" x14ac:dyDescent="0.25">
      <c r="A1" s="4" t="s">
        <v>1985</v>
      </c>
    </row>
    <row r="2" spans="1:12" x14ac:dyDescent="0.2">
      <c r="A2" s="16" t="s">
        <v>166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3.25" customHeight="1" x14ac:dyDescent="0.2">
      <c r="A3" s="871" t="s">
        <v>1142</v>
      </c>
      <c r="B3" s="871">
        <v>2010</v>
      </c>
      <c r="C3" s="871">
        <v>2011</v>
      </c>
      <c r="D3" s="871">
        <v>2012</v>
      </c>
      <c r="E3" s="871">
        <v>2013</v>
      </c>
      <c r="F3" s="871">
        <v>2014</v>
      </c>
      <c r="G3" s="871">
        <v>2015</v>
      </c>
      <c r="H3" s="871">
        <v>2016</v>
      </c>
      <c r="I3" s="871">
        <v>2017</v>
      </c>
      <c r="J3" s="871">
        <v>2018</v>
      </c>
      <c r="K3" s="871">
        <v>2019</v>
      </c>
      <c r="L3" s="871">
        <v>2020</v>
      </c>
    </row>
    <row r="4" spans="1:12" x14ac:dyDescent="0.2">
      <c r="A4" s="71" t="s">
        <v>464</v>
      </c>
      <c r="B4" s="64">
        <v>2914</v>
      </c>
      <c r="C4" s="64">
        <v>2726</v>
      </c>
      <c r="D4" s="64">
        <v>2571</v>
      </c>
      <c r="E4" s="64">
        <v>2402</v>
      </c>
      <c r="F4" s="64">
        <v>2289</v>
      </c>
      <c r="G4" s="64">
        <v>2174</v>
      </c>
      <c r="H4" s="64">
        <v>2090</v>
      </c>
      <c r="I4" s="64">
        <v>2037</v>
      </c>
      <c r="J4" s="64">
        <v>1993</v>
      </c>
      <c r="K4" s="64">
        <v>1958</v>
      </c>
      <c r="L4" s="64">
        <v>1922</v>
      </c>
    </row>
    <row r="5" spans="1:12" x14ac:dyDescent="0.2">
      <c r="A5" s="60" t="s">
        <v>465</v>
      </c>
      <c r="B5" s="64">
        <v>1919</v>
      </c>
      <c r="C5" s="64">
        <v>1657</v>
      </c>
      <c r="D5" s="64">
        <v>1457</v>
      </c>
      <c r="E5" s="64">
        <v>1252</v>
      </c>
      <c r="F5" s="64">
        <v>1115</v>
      </c>
      <c r="G5" s="54">
        <v>987</v>
      </c>
      <c r="H5" s="64">
        <v>923</v>
      </c>
      <c r="I5" s="64">
        <v>830</v>
      </c>
      <c r="J5" s="64">
        <v>754</v>
      </c>
      <c r="K5" s="64">
        <v>681</v>
      </c>
      <c r="L5" s="64">
        <v>633</v>
      </c>
    </row>
    <row r="6" spans="1:12" x14ac:dyDescent="0.2">
      <c r="A6" s="60" t="s">
        <v>466</v>
      </c>
      <c r="B6" s="64">
        <v>7430</v>
      </c>
      <c r="C6" s="64">
        <v>6830</v>
      </c>
      <c r="D6" s="64">
        <v>6166</v>
      </c>
      <c r="E6" s="64">
        <v>5628</v>
      </c>
      <c r="F6" s="64">
        <v>5118</v>
      </c>
      <c r="G6" s="64">
        <v>4558</v>
      </c>
      <c r="H6" s="64">
        <v>4036</v>
      </c>
      <c r="I6" s="64">
        <v>3622</v>
      </c>
      <c r="J6" s="64">
        <v>3177</v>
      </c>
      <c r="K6" s="64">
        <v>2767</v>
      </c>
      <c r="L6" s="64">
        <v>2448</v>
      </c>
    </row>
    <row r="7" spans="1:12" x14ac:dyDescent="0.2">
      <c r="A7" s="60" t="s">
        <v>467</v>
      </c>
      <c r="B7" s="64">
        <v>7505</v>
      </c>
      <c r="C7" s="64">
        <v>7201</v>
      </c>
      <c r="D7" s="64">
        <v>6856</v>
      </c>
      <c r="E7" s="64">
        <v>6469</v>
      </c>
      <c r="F7" s="64">
        <v>6177</v>
      </c>
      <c r="G7" s="64">
        <v>5814</v>
      </c>
      <c r="H7" s="64">
        <v>5566</v>
      </c>
      <c r="I7" s="64">
        <v>5239</v>
      </c>
      <c r="J7" s="64">
        <v>4894</v>
      </c>
      <c r="K7" s="64">
        <v>4416</v>
      </c>
      <c r="L7" s="64">
        <v>3996</v>
      </c>
    </row>
    <row r="8" spans="1:12" x14ac:dyDescent="0.2">
      <c r="A8" s="71" t="s">
        <v>468</v>
      </c>
      <c r="B8" s="64">
        <v>14367</v>
      </c>
      <c r="C8" s="64">
        <v>13481</v>
      </c>
      <c r="D8" s="64">
        <v>12978</v>
      </c>
      <c r="E8" s="64">
        <v>12533</v>
      </c>
      <c r="F8" s="64">
        <v>12186</v>
      </c>
      <c r="G8" s="64">
        <v>11944</v>
      </c>
      <c r="H8" s="64">
        <v>11673</v>
      </c>
      <c r="I8" s="64">
        <v>11358</v>
      </c>
      <c r="J8" s="64">
        <v>10895</v>
      </c>
      <c r="K8" s="64">
        <v>10333</v>
      </c>
      <c r="L8" s="64">
        <v>9981</v>
      </c>
    </row>
    <row r="9" spans="1:12" s="348" customFormat="1" x14ac:dyDescent="0.2">
      <c r="A9" s="60" t="s">
        <v>469</v>
      </c>
      <c r="B9" s="64">
        <v>1162</v>
      </c>
      <c r="C9" s="64">
        <v>3748</v>
      </c>
      <c r="D9" s="64">
        <v>5112</v>
      </c>
      <c r="E9" s="64">
        <v>6150</v>
      </c>
      <c r="F9" s="64">
        <v>7495</v>
      </c>
      <c r="G9" s="64">
        <v>8324</v>
      </c>
      <c r="H9" s="64">
        <v>7688</v>
      </c>
      <c r="I9" s="64">
        <v>7543</v>
      </c>
      <c r="J9" s="64">
        <v>7290</v>
      </c>
      <c r="K9" s="64">
        <v>7098</v>
      </c>
      <c r="L9" s="64">
        <v>7089</v>
      </c>
    </row>
    <row r="10" spans="1:12" s="16" customFormat="1" x14ac:dyDescent="0.2">
      <c r="A10" s="60" t="s">
        <v>470</v>
      </c>
      <c r="B10" s="54" t="s">
        <v>59</v>
      </c>
      <c r="C10" s="54">
        <v>4</v>
      </c>
      <c r="D10" s="64">
        <v>9</v>
      </c>
      <c r="E10" s="64">
        <v>468</v>
      </c>
      <c r="F10" s="64">
        <v>526</v>
      </c>
      <c r="G10" s="64">
        <v>1509</v>
      </c>
      <c r="H10" s="64">
        <v>4044</v>
      </c>
      <c r="I10" s="64">
        <v>6407</v>
      </c>
      <c r="J10" s="64">
        <v>8503</v>
      </c>
      <c r="K10" s="64">
        <v>10346</v>
      </c>
      <c r="L10" s="64">
        <v>10794</v>
      </c>
    </row>
    <row r="11" spans="1:12" s="16" customFormat="1" x14ac:dyDescent="0.2">
      <c r="A11" s="60" t="s">
        <v>452</v>
      </c>
      <c r="B11" s="54">
        <v>29</v>
      </c>
      <c r="C11" s="54">
        <v>7</v>
      </c>
      <c r="D11" s="54">
        <v>7</v>
      </c>
      <c r="E11" s="54">
        <v>23</v>
      </c>
      <c r="F11" s="54">
        <v>23</v>
      </c>
      <c r="G11" s="54">
        <v>29</v>
      </c>
      <c r="H11" s="54">
        <v>30</v>
      </c>
      <c r="I11" s="54">
        <v>30</v>
      </c>
      <c r="J11" s="54">
        <v>33</v>
      </c>
      <c r="K11" s="54">
        <v>44</v>
      </c>
      <c r="L11" s="54">
        <v>87</v>
      </c>
    </row>
    <row r="12" spans="1:12" x14ac:dyDescent="0.2">
      <c r="A12" s="269" t="s">
        <v>46</v>
      </c>
      <c r="B12" s="65">
        <v>35326</v>
      </c>
      <c r="C12" s="65">
        <v>35654</v>
      </c>
      <c r="D12" s="65">
        <v>35156</v>
      </c>
      <c r="E12" s="65">
        <v>34925</v>
      </c>
      <c r="F12" s="65">
        <v>34929</v>
      </c>
      <c r="G12" s="65">
        <v>35339</v>
      </c>
      <c r="H12" s="65">
        <v>36050</v>
      </c>
      <c r="I12" s="65">
        <v>37066</v>
      </c>
      <c r="J12" s="65">
        <v>37539</v>
      </c>
      <c r="K12" s="65">
        <v>37643</v>
      </c>
      <c r="L12" s="65">
        <v>36950</v>
      </c>
    </row>
    <row r="13" spans="1:12" x14ac:dyDescent="0.2">
      <c r="A13" s="348" t="s">
        <v>1143</v>
      </c>
      <c r="B13" s="927"/>
      <c r="C13" s="927"/>
      <c r="D13" s="927"/>
      <c r="E13" s="927"/>
      <c r="F13" s="927"/>
      <c r="G13" s="927"/>
      <c r="H13" s="927"/>
      <c r="I13" s="927"/>
      <c r="J13" s="927"/>
      <c r="K13" s="927"/>
      <c r="L13" s="927"/>
    </row>
    <row r="14" spans="1:12" s="16" customFormat="1" x14ac:dyDescent="0.2">
      <c r="A14" s="9"/>
      <c r="B14" s="927"/>
      <c r="C14" s="927"/>
      <c r="D14" s="927"/>
      <c r="E14" s="927"/>
      <c r="F14" s="927"/>
      <c r="G14" s="927"/>
      <c r="H14" s="927"/>
      <c r="I14" s="927"/>
      <c r="J14" s="927"/>
      <c r="K14" s="927"/>
      <c r="L14" s="927"/>
    </row>
    <row r="15" spans="1:12" s="334" customFormat="1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4.2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6" ht="1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6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6" ht="14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6" ht="14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6" ht="14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6" ht="14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ht="14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6" ht="14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6" ht="14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6" s="348" customForma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6" s="16" customFormat="1" x14ac:dyDescent="0.2"/>
    <row r="29" spans="1:16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6" s="350" customFormat="1" ht="23.25" customHeight="1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349"/>
      <c r="N30" s="349"/>
      <c r="O30" s="349"/>
      <c r="P30" s="349"/>
    </row>
    <row r="31" spans="1:16" s="352" customFormat="1" ht="15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51"/>
      <c r="N31" s="351"/>
      <c r="O31" s="351"/>
      <c r="P31" s="351"/>
    </row>
    <row r="32" spans="1:16" s="875" customFormat="1" ht="1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s="875" customFormat="1" ht="1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s="875" customFormat="1" ht="1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s="875" customFormat="1" ht="1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s="875" customFormat="1" ht="1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s="875" customFormat="1" ht="1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s="875" customFormat="1" ht="1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s="875" customFormat="1" ht="1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s="9" customFormat="1" ht="15" x14ac:dyDescent="0.25">
      <c r="A40" s="4" t="s">
        <v>1986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16" customFormat="1" x14ac:dyDescent="0.2"/>
    <row r="42" spans="1:12" ht="25.5" x14ac:dyDescent="0.2">
      <c r="A42" s="871" t="s">
        <v>526</v>
      </c>
      <c r="B42" s="47" t="s">
        <v>505</v>
      </c>
      <c r="C42" s="47" t="s">
        <v>506</v>
      </c>
      <c r="D42" s="47" t="s">
        <v>507</v>
      </c>
      <c r="E42" s="47" t="s">
        <v>508</v>
      </c>
      <c r="F42" s="47" t="s">
        <v>509</v>
      </c>
      <c r="G42" s="47" t="s">
        <v>510</v>
      </c>
      <c r="H42" s="47" t="s">
        <v>511</v>
      </c>
      <c r="I42" s="871" t="s">
        <v>452</v>
      </c>
      <c r="J42" s="47" t="s">
        <v>494</v>
      </c>
      <c r="K42" s="334"/>
      <c r="L42" s="334"/>
    </row>
    <row r="43" spans="1:12" ht="13.5" customHeight="1" x14ac:dyDescent="0.2">
      <c r="A43" s="60" t="s">
        <v>512</v>
      </c>
      <c r="B43" s="64">
        <v>1611</v>
      </c>
      <c r="C43" s="64">
        <v>560</v>
      </c>
      <c r="D43" s="64">
        <v>490</v>
      </c>
      <c r="E43" s="64">
        <v>1205</v>
      </c>
      <c r="F43" s="64">
        <v>470</v>
      </c>
      <c r="G43" s="54">
        <v>0</v>
      </c>
      <c r="H43" s="64">
        <v>0</v>
      </c>
      <c r="I43" s="64">
        <v>6</v>
      </c>
      <c r="J43" s="354">
        <v>4342</v>
      </c>
    </row>
    <row r="44" spans="1:12" ht="13.5" customHeight="1" x14ac:dyDescent="0.2">
      <c r="A44" s="60" t="s">
        <v>1150</v>
      </c>
      <c r="B44" s="64">
        <v>224</v>
      </c>
      <c r="C44" s="64">
        <v>122</v>
      </c>
      <c r="D44" s="64">
        <v>330</v>
      </c>
      <c r="E44" s="64">
        <v>497</v>
      </c>
      <c r="F44" s="64">
        <v>595</v>
      </c>
      <c r="G44" s="54">
        <v>574</v>
      </c>
      <c r="H44" s="64">
        <v>941</v>
      </c>
      <c r="I44" s="64">
        <v>6</v>
      </c>
      <c r="J44" s="354">
        <f>SUM(B44:I44)</f>
        <v>3289</v>
      </c>
    </row>
    <row r="45" spans="1:12" ht="13.5" customHeight="1" x14ac:dyDescent="0.2">
      <c r="A45" s="60" t="s">
        <v>513</v>
      </c>
      <c r="B45" s="64">
        <v>7</v>
      </c>
      <c r="C45" s="64">
        <v>4</v>
      </c>
      <c r="D45" s="64">
        <v>9</v>
      </c>
      <c r="E45" s="64">
        <v>17</v>
      </c>
      <c r="F45" s="64">
        <v>43</v>
      </c>
      <c r="G45" s="64">
        <v>81</v>
      </c>
      <c r="H45" s="64">
        <v>90</v>
      </c>
      <c r="I45" s="64">
        <v>0</v>
      </c>
      <c r="J45" s="354">
        <f>SUM(B45:I45)</f>
        <v>251</v>
      </c>
    </row>
    <row r="46" spans="1:12" ht="17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"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</row>
    <row r="52" spans="1:12" ht="21" x14ac:dyDescent="0.35">
      <c r="A52" s="349"/>
      <c r="B52" s="350"/>
      <c r="C52" s="353"/>
      <c r="D52" s="353"/>
      <c r="E52" s="353"/>
      <c r="F52" s="353"/>
      <c r="G52" s="353"/>
      <c r="H52" s="353"/>
      <c r="I52" s="353"/>
      <c r="J52" s="353"/>
      <c r="K52" s="349"/>
      <c r="L52" s="349"/>
    </row>
    <row r="53" spans="1:12" ht="21" x14ac:dyDescent="0.35">
      <c r="A53" s="349"/>
      <c r="B53" s="350"/>
      <c r="C53" s="353"/>
      <c r="D53" s="353"/>
      <c r="E53" s="353"/>
      <c r="F53" s="353"/>
      <c r="G53" s="353"/>
      <c r="H53" s="353"/>
      <c r="I53" s="353"/>
      <c r="J53" s="353"/>
      <c r="K53" s="349"/>
      <c r="L53" s="34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1D60-689E-4143-A89A-FBA01F9A622B}">
  <dimension ref="A1:M35"/>
  <sheetViews>
    <sheetView workbookViewId="0">
      <selection activeCell="N13" sqref="N13"/>
    </sheetView>
  </sheetViews>
  <sheetFormatPr defaultColWidth="9.140625" defaultRowHeight="12.75" x14ac:dyDescent="0.2"/>
  <cols>
    <col min="1" max="1" width="7.28515625" style="1" customWidth="1"/>
    <col min="2" max="13" width="6.42578125" style="1" customWidth="1"/>
    <col min="14" max="16384" width="9.140625" style="1"/>
  </cols>
  <sheetData>
    <row r="1" spans="1:13" ht="29.25" customHeight="1" x14ac:dyDescent="0.25">
      <c r="A1" s="974" t="s">
        <v>1987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</row>
    <row r="2" spans="1:13" ht="13.5" customHeight="1" x14ac:dyDescent="0.25">
      <c r="A2" s="4"/>
    </row>
    <row r="3" spans="1:13" ht="75" customHeight="1" x14ac:dyDescent="0.2">
      <c r="A3" s="534" t="s">
        <v>0</v>
      </c>
      <c r="B3" s="760" t="s">
        <v>513</v>
      </c>
      <c r="C3" s="760" t="s">
        <v>527</v>
      </c>
      <c r="D3" s="760" t="s">
        <v>1604</v>
      </c>
      <c r="E3" s="760" t="s">
        <v>528</v>
      </c>
      <c r="F3" s="760" t="s">
        <v>529</v>
      </c>
      <c r="G3" s="760" t="s">
        <v>1605</v>
      </c>
      <c r="H3" s="760" t="s">
        <v>530</v>
      </c>
      <c r="I3" s="760" t="s">
        <v>512</v>
      </c>
      <c r="J3" s="760" t="s">
        <v>1606</v>
      </c>
      <c r="K3" s="760" t="s">
        <v>546</v>
      </c>
      <c r="L3" s="760" t="s">
        <v>531</v>
      </c>
      <c r="M3" s="760" t="s">
        <v>533</v>
      </c>
    </row>
    <row r="4" spans="1:13" ht="18" customHeight="1" x14ac:dyDescent="0.2">
      <c r="A4" s="1175" t="s">
        <v>582</v>
      </c>
      <c r="B4" s="1176"/>
      <c r="C4" s="1176"/>
      <c r="D4" s="1176"/>
      <c r="E4" s="1176"/>
      <c r="F4" s="1176"/>
      <c r="G4" s="1176"/>
      <c r="H4" s="1176"/>
      <c r="I4" s="1176"/>
      <c r="J4" s="1176"/>
      <c r="K4" s="1176"/>
      <c r="L4" s="1176"/>
      <c r="M4" s="1177"/>
    </row>
    <row r="5" spans="1:13" customFormat="1" ht="13.5" customHeight="1" x14ac:dyDescent="0.2">
      <c r="A5" s="775">
        <v>2016</v>
      </c>
      <c r="B5" s="365">
        <v>21</v>
      </c>
      <c r="C5" s="366">
        <v>179</v>
      </c>
      <c r="D5" s="366">
        <v>19</v>
      </c>
      <c r="E5" s="366">
        <v>3322</v>
      </c>
      <c r="F5" s="366">
        <v>180</v>
      </c>
      <c r="G5" s="365"/>
      <c r="H5" s="366">
        <v>4</v>
      </c>
      <c r="I5" s="365">
        <v>111</v>
      </c>
      <c r="J5" s="365">
        <v>2</v>
      </c>
      <c r="K5" s="365">
        <v>8</v>
      </c>
      <c r="L5" s="365">
        <v>20</v>
      </c>
      <c r="M5" s="367">
        <f>SUM(B5,C5,D5,E5,G5,H5,I5,J5,K5,L5)</f>
        <v>3686</v>
      </c>
    </row>
    <row r="6" spans="1:13" customFormat="1" ht="13.5" customHeight="1" x14ac:dyDescent="0.2">
      <c r="A6" s="775">
        <v>2017</v>
      </c>
      <c r="B6" s="365">
        <v>8</v>
      </c>
      <c r="C6" s="366">
        <v>383</v>
      </c>
      <c r="D6" s="365">
        <v>30</v>
      </c>
      <c r="E6" s="365">
        <v>3924</v>
      </c>
      <c r="F6" s="366">
        <v>172</v>
      </c>
      <c r="G6" s="365"/>
      <c r="H6" s="366">
        <v>2</v>
      </c>
      <c r="I6" s="366">
        <v>99</v>
      </c>
      <c r="J6" s="365">
        <v>3</v>
      </c>
      <c r="K6" s="365">
        <v>10</v>
      </c>
      <c r="L6" s="365">
        <v>20</v>
      </c>
      <c r="M6" s="367">
        <v>4479</v>
      </c>
    </row>
    <row r="7" spans="1:13" s="245" customFormat="1" ht="13.5" customHeight="1" x14ac:dyDescent="0.2">
      <c r="A7" s="775">
        <v>2018</v>
      </c>
      <c r="B7" s="365">
        <v>17</v>
      </c>
      <c r="C7" s="366">
        <v>260</v>
      </c>
      <c r="D7" s="365">
        <v>36</v>
      </c>
      <c r="E7" s="365">
        <v>3815</v>
      </c>
      <c r="F7" s="366">
        <v>181</v>
      </c>
      <c r="G7" s="365">
        <v>2</v>
      </c>
      <c r="H7" s="366">
        <v>8</v>
      </c>
      <c r="I7" s="366">
        <v>116</v>
      </c>
      <c r="J7" s="365">
        <v>3</v>
      </c>
      <c r="K7" s="365">
        <v>9</v>
      </c>
      <c r="L7" s="365">
        <v>16</v>
      </c>
      <c r="M7" s="367">
        <v>4282</v>
      </c>
    </row>
    <row r="8" spans="1:13" s="245" customFormat="1" ht="13.5" customHeight="1" x14ac:dyDescent="0.2">
      <c r="A8" s="775">
        <v>2019</v>
      </c>
      <c r="B8" s="365">
        <v>18</v>
      </c>
      <c r="C8" s="366">
        <v>190</v>
      </c>
      <c r="D8" s="365">
        <v>29</v>
      </c>
      <c r="E8" s="365">
        <v>3572</v>
      </c>
      <c r="F8" s="366">
        <v>153</v>
      </c>
      <c r="G8" s="365">
        <v>5</v>
      </c>
      <c r="H8" s="366"/>
      <c r="I8" s="366">
        <v>139</v>
      </c>
      <c r="J8" s="365">
        <v>2</v>
      </c>
      <c r="K8" s="365">
        <v>1</v>
      </c>
      <c r="L8" s="365">
        <v>3</v>
      </c>
      <c r="M8" s="367">
        <v>3959</v>
      </c>
    </row>
    <row r="9" spans="1:13" s="245" customFormat="1" ht="13.5" customHeight="1" x14ac:dyDescent="0.2">
      <c r="A9" s="775">
        <v>2020</v>
      </c>
      <c r="B9" s="365">
        <v>22</v>
      </c>
      <c r="C9" s="366">
        <v>178</v>
      </c>
      <c r="D9" s="365">
        <v>33</v>
      </c>
      <c r="E9" s="365">
        <v>1766</v>
      </c>
      <c r="F9" s="366">
        <v>44</v>
      </c>
      <c r="G9" s="365"/>
      <c r="H9" s="366">
        <v>1</v>
      </c>
      <c r="I9" s="366">
        <v>138</v>
      </c>
      <c r="J9" s="365"/>
      <c r="K9" s="365">
        <v>5</v>
      </c>
      <c r="L9" s="365">
        <v>4</v>
      </c>
      <c r="M9" s="367">
        <f t="shared" ref="M9" si="0">SUM(B9,C9,D9,E9,G9,H9,I9,J9,K9,L9)</f>
        <v>2147</v>
      </c>
    </row>
    <row r="10" spans="1:13" s="245" customFormat="1" ht="18" customHeight="1" x14ac:dyDescent="0.2">
      <c r="A10" s="1178" t="s">
        <v>583</v>
      </c>
      <c r="B10" s="1179"/>
      <c r="C10" s="1179"/>
      <c r="D10" s="1179"/>
      <c r="E10" s="1179"/>
      <c r="F10" s="1179"/>
      <c r="G10" s="1179"/>
      <c r="H10" s="1179"/>
      <c r="I10" s="1179"/>
      <c r="J10" s="1179"/>
      <c r="K10" s="1179"/>
      <c r="L10" s="1179"/>
      <c r="M10" s="1180"/>
    </row>
    <row r="11" spans="1:13" customFormat="1" ht="13.5" customHeight="1" x14ac:dyDescent="0.2">
      <c r="A11" s="775">
        <v>2016</v>
      </c>
      <c r="B11" s="365">
        <v>3</v>
      </c>
      <c r="C11" s="366">
        <v>18</v>
      </c>
      <c r="D11" s="366">
        <v>4</v>
      </c>
      <c r="E11" s="366">
        <v>74</v>
      </c>
      <c r="F11" s="366">
        <v>15</v>
      </c>
      <c r="G11" s="365"/>
      <c r="H11" s="366"/>
      <c r="I11" s="365">
        <v>6</v>
      </c>
      <c r="J11" s="365">
        <v>1</v>
      </c>
      <c r="K11" s="365"/>
      <c r="L11" s="365">
        <v>2</v>
      </c>
      <c r="M11" s="367">
        <f>SUM(B11,C11,D11,E11,G11,H11,I11,J11,K11,L11)</f>
        <v>108</v>
      </c>
    </row>
    <row r="12" spans="1:13" customFormat="1" ht="13.5" customHeight="1" x14ac:dyDescent="0.2">
      <c r="A12" s="775">
        <v>2017</v>
      </c>
      <c r="B12" s="365">
        <v>1</v>
      </c>
      <c r="C12" s="366">
        <v>4</v>
      </c>
      <c r="D12" s="365">
        <v>8</v>
      </c>
      <c r="E12" s="365">
        <v>63</v>
      </c>
      <c r="F12" s="366">
        <v>8</v>
      </c>
      <c r="G12" s="365"/>
      <c r="H12" s="366"/>
      <c r="I12" s="366">
        <v>8</v>
      </c>
      <c r="J12" s="365"/>
      <c r="K12" s="365">
        <v>1</v>
      </c>
      <c r="L12" s="365">
        <v>2</v>
      </c>
      <c r="M12" s="367">
        <v>87</v>
      </c>
    </row>
    <row r="13" spans="1:13" s="245" customFormat="1" ht="13.5" customHeight="1" x14ac:dyDescent="0.2">
      <c r="A13" s="775">
        <v>2018</v>
      </c>
      <c r="B13" s="365"/>
      <c r="C13" s="366">
        <v>15</v>
      </c>
      <c r="D13" s="365">
        <v>2</v>
      </c>
      <c r="E13" s="365">
        <v>85</v>
      </c>
      <c r="F13" s="366">
        <v>14</v>
      </c>
      <c r="G13" s="365"/>
      <c r="H13" s="366"/>
      <c r="I13" s="366">
        <v>9</v>
      </c>
      <c r="J13" s="365">
        <v>1</v>
      </c>
      <c r="K13" s="365">
        <v>2</v>
      </c>
      <c r="L13" s="365">
        <v>4</v>
      </c>
      <c r="M13" s="367">
        <v>118</v>
      </c>
    </row>
    <row r="14" spans="1:13" s="245" customFormat="1" ht="13.5" customHeight="1" x14ac:dyDescent="0.2">
      <c r="A14" s="775">
        <v>2019</v>
      </c>
      <c r="B14" s="365">
        <v>2</v>
      </c>
      <c r="C14" s="366">
        <v>10</v>
      </c>
      <c r="D14" s="365">
        <v>2</v>
      </c>
      <c r="E14" s="365">
        <v>131</v>
      </c>
      <c r="F14" s="366">
        <v>27</v>
      </c>
      <c r="G14" s="365"/>
      <c r="H14" s="366"/>
      <c r="I14" s="366">
        <v>10</v>
      </c>
      <c r="J14" s="365"/>
      <c r="K14" s="365">
        <v>2</v>
      </c>
      <c r="L14" s="365"/>
      <c r="M14" s="367">
        <v>157</v>
      </c>
    </row>
    <row r="15" spans="1:13" s="245" customFormat="1" ht="13.5" customHeight="1" x14ac:dyDescent="0.2">
      <c r="A15" s="775">
        <v>2020</v>
      </c>
      <c r="B15" s="365">
        <v>1</v>
      </c>
      <c r="C15" s="366">
        <v>5</v>
      </c>
      <c r="D15" s="365"/>
      <c r="E15" s="365">
        <v>67</v>
      </c>
      <c r="F15" s="366">
        <v>10</v>
      </c>
      <c r="G15" s="365"/>
      <c r="H15" s="366">
        <v>1</v>
      </c>
      <c r="I15" s="366">
        <v>1</v>
      </c>
      <c r="J15" s="365"/>
      <c r="K15" s="365">
        <v>3</v>
      </c>
      <c r="L15" s="365">
        <v>1</v>
      </c>
      <c r="M15" s="367">
        <f t="shared" ref="M15" si="1">SUM(B15,C15,D15,E15,G15,H15,I15,J15,K15,L15)</f>
        <v>79</v>
      </c>
    </row>
    <row r="16" spans="1:13" s="348" customFormat="1" ht="12" x14ac:dyDescent="0.2">
      <c r="A16" s="348" t="s">
        <v>1143</v>
      </c>
    </row>
    <row r="17" spans="1:13" s="16" customFormat="1" x14ac:dyDescent="0.2">
      <c r="A17" s="1" t="s">
        <v>1597</v>
      </c>
    </row>
    <row r="18" spans="1:13" s="16" customFormat="1" x14ac:dyDescent="0.2"/>
    <row r="19" spans="1:13" s="369" customFormat="1" ht="21.75" customHeight="1" x14ac:dyDescent="0.35">
      <c r="A19" s="368" t="s">
        <v>1988</v>
      </c>
      <c r="C19" s="929"/>
      <c r="D19" s="930"/>
      <c r="E19" s="929"/>
      <c r="F19" s="929"/>
      <c r="G19" s="929"/>
      <c r="H19" s="929"/>
      <c r="I19" s="929"/>
      <c r="J19" s="929"/>
      <c r="K19" s="929"/>
      <c r="L19" s="929"/>
      <c r="M19" s="929"/>
    </row>
    <row r="20" spans="1:13" s="369" customFormat="1" ht="13.5" customHeight="1" x14ac:dyDescent="0.35">
      <c r="A20" s="368"/>
      <c r="C20" s="929"/>
      <c r="D20" s="930"/>
      <c r="E20" s="929"/>
      <c r="F20" s="929"/>
      <c r="G20" s="929"/>
      <c r="H20" s="929"/>
      <c r="I20" s="929"/>
      <c r="J20" s="929"/>
      <c r="K20" s="929"/>
      <c r="L20" s="929"/>
      <c r="M20" s="929"/>
    </row>
    <row r="21" spans="1:13" s="761" customFormat="1" ht="75" customHeight="1" x14ac:dyDescent="0.2">
      <c r="A21" s="534" t="s">
        <v>0</v>
      </c>
      <c r="B21" s="760" t="s">
        <v>513</v>
      </c>
      <c r="C21" s="760" t="s">
        <v>527</v>
      </c>
      <c r="D21" s="760" t="s">
        <v>1604</v>
      </c>
      <c r="E21" s="760" t="s">
        <v>532</v>
      </c>
      <c r="F21" s="760" t="s">
        <v>1605</v>
      </c>
      <c r="G21" s="760" t="s">
        <v>530</v>
      </c>
      <c r="H21" s="760" t="s">
        <v>512</v>
      </c>
      <c r="I21" s="760" t="s">
        <v>1606</v>
      </c>
      <c r="J21" s="760" t="s">
        <v>546</v>
      </c>
      <c r="K21" s="760" t="s">
        <v>531</v>
      </c>
      <c r="L21" s="760" t="s">
        <v>148</v>
      </c>
    </row>
    <row r="22" spans="1:13" s="370" customFormat="1" ht="18" customHeight="1" x14ac:dyDescent="0.2">
      <c r="A22" s="1181" t="s">
        <v>534</v>
      </c>
      <c r="B22" s="1182"/>
      <c r="C22" s="1182"/>
      <c r="D22" s="1182"/>
      <c r="E22" s="1182"/>
      <c r="F22" s="1182"/>
      <c r="G22" s="1182"/>
      <c r="H22" s="1182"/>
      <c r="I22" s="1182"/>
      <c r="J22" s="1182"/>
      <c r="K22" s="1182"/>
      <c r="L22" s="1183"/>
    </row>
    <row r="23" spans="1:13" s="245" customFormat="1" ht="13.5" customHeight="1" x14ac:dyDescent="0.2">
      <c r="A23" s="775">
        <v>2016</v>
      </c>
      <c r="B23" s="365">
        <v>3</v>
      </c>
      <c r="C23" s="366">
        <v>380</v>
      </c>
      <c r="D23" s="365">
        <v>46</v>
      </c>
      <c r="E23" s="365">
        <v>5664</v>
      </c>
      <c r="F23" s="366">
        <v>12</v>
      </c>
      <c r="G23" s="365">
        <v>6</v>
      </c>
      <c r="H23" s="366">
        <v>319</v>
      </c>
      <c r="I23" s="366">
        <v>4</v>
      </c>
      <c r="J23" s="365">
        <v>25</v>
      </c>
      <c r="K23" s="365">
        <v>21</v>
      </c>
      <c r="L23" s="371">
        <f>SUM(B23:K23)</f>
        <v>6480</v>
      </c>
      <c r="M23" s="370"/>
    </row>
    <row r="24" spans="1:13" customFormat="1" ht="13.5" customHeight="1" x14ac:dyDescent="0.2">
      <c r="A24" s="775">
        <v>2017</v>
      </c>
      <c r="B24" s="365">
        <v>6</v>
      </c>
      <c r="C24" s="366">
        <v>489</v>
      </c>
      <c r="D24" s="365">
        <v>87</v>
      </c>
      <c r="E24" s="365">
        <v>6141</v>
      </c>
      <c r="F24" s="366">
        <v>5</v>
      </c>
      <c r="G24" s="365">
        <v>2</v>
      </c>
      <c r="H24" s="366">
        <v>349</v>
      </c>
      <c r="I24" s="366">
        <v>5</v>
      </c>
      <c r="J24" s="365">
        <v>32</v>
      </c>
      <c r="K24" s="365">
        <v>6</v>
      </c>
      <c r="L24" s="371">
        <f>SUM(B24:K24)</f>
        <v>7122</v>
      </c>
      <c r="M24" s="370"/>
    </row>
    <row r="25" spans="1:13" customFormat="1" ht="13.5" customHeight="1" x14ac:dyDescent="0.2">
      <c r="A25" s="775">
        <v>2018</v>
      </c>
      <c r="B25" s="365">
        <v>4</v>
      </c>
      <c r="C25" s="366">
        <v>512</v>
      </c>
      <c r="D25" s="366">
        <v>59</v>
      </c>
      <c r="E25" s="366">
        <v>7441</v>
      </c>
      <c r="F25" s="366">
        <v>3</v>
      </c>
      <c r="G25" s="365">
        <v>4</v>
      </c>
      <c r="H25" s="366">
        <v>413</v>
      </c>
      <c r="I25" s="365">
        <v>1</v>
      </c>
      <c r="J25" s="365">
        <v>31</v>
      </c>
      <c r="K25" s="365">
        <v>7</v>
      </c>
      <c r="L25" s="371">
        <v>8475</v>
      </c>
      <c r="M25" s="370"/>
    </row>
    <row r="26" spans="1:13" customFormat="1" ht="13.5" customHeight="1" x14ac:dyDescent="0.2">
      <c r="A26" s="775">
        <v>2019</v>
      </c>
      <c r="B26" s="754">
        <v>4</v>
      </c>
      <c r="C26" s="755">
        <v>447</v>
      </c>
      <c r="D26" s="755">
        <v>55</v>
      </c>
      <c r="E26" s="755">
        <v>7085</v>
      </c>
      <c r="F26" s="755">
        <v>7</v>
      </c>
      <c r="G26" s="754">
        <v>3</v>
      </c>
      <c r="H26" s="755">
        <v>398</v>
      </c>
      <c r="I26" s="754">
        <v>6</v>
      </c>
      <c r="J26" s="754">
        <v>17</v>
      </c>
      <c r="K26" s="754">
        <v>14</v>
      </c>
      <c r="L26" s="756">
        <v>8036</v>
      </c>
      <c r="M26" s="370"/>
    </row>
    <row r="27" spans="1:13" customFormat="1" ht="13.5" customHeight="1" x14ac:dyDescent="0.2">
      <c r="A27" s="775">
        <v>2020</v>
      </c>
      <c r="B27" s="365">
        <v>1</v>
      </c>
      <c r="C27" s="366">
        <v>482</v>
      </c>
      <c r="D27" s="366">
        <v>75</v>
      </c>
      <c r="E27" s="366">
        <v>6001</v>
      </c>
      <c r="F27" s="366">
        <v>3</v>
      </c>
      <c r="G27" s="365">
        <v>3</v>
      </c>
      <c r="H27" s="366">
        <v>373</v>
      </c>
      <c r="I27" s="365">
        <v>10</v>
      </c>
      <c r="J27" s="365">
        <v>40</v>
      </c>
      <c r="K27" s="365">
        <v>19</v>
      </c>
      <c r="L27" s="371">
        <v>7007</v>
      </c>
      <c r="M27" s="370"/>
    </row>
    <row r="28" spans="1:13" s="245" customFormat="1" ht="18" customHeight="1" x14ac:dyDescent="0.2">
      <c r="A28" s="1178" t="s">
        <v>535</v>
      </c>
      <c r="B28" s="1179"/>
      <c r="C28" s="1179"/>
      <c r="D28" s="1179"/>
      <c r="E28" s="1179"/>
      <c r="F28" s="1179"/>
      <c r="G28" s="1179"/>
      <c r="H28" s="1179"/>
      <c r="I28" s="1179"/>
      <c r="J28" s="1179"/>
      <c r="K28" s="1179"/>
      <c r="L28" s="1180"/>
      <c r="M28" s="370"/>
    </row>
    <row r="29" spans="1:13" customFormat="1" ht="13.5" customHeight="1" x14ac:dyDescent="0.2">
      <c r="A29" s="775">
        <v>2016</v>
      </c>
      <c r="B29" s="365"/>
      <c r="C29" s="366">
        <v>206</v>
      </c>
      <c r="D29" s="365">
        <v>22</v>
      </c>
      <c r="E29" s="365">
        <v>2859</v>
      </c>
      <c r="F29" s="366"/>
      <c r="G29" s="365"/>
      <c r="H29" s="366">
        <v>58</v>
      </c>
      <c r="I29" s="366">
        <v>3</v>
      </c>
      <c r="J29" s="365">
        <v>4</v>
      </c>
      <c r="K29" s="365">
        <v>4</v>
      </c>
      <c r="L29" s="371">
        <v>3156</v>
      </c>
      <c r="M29" s="370"/>
    </row>
    <row r="30" spans="1:13" customFormat="1" ht="13.5" customHeight="1" x14ac:dyDescent="0.2">
      <c r="A30" s="775">
        <v>2017</v>
      </c>
      <c r="B30" s="365">
        <v>3</v>
      </c>
      <c r="C30" s="366">
        <v>234</v>
      </c>
      <c r="D30" s="365">
        <v>13</v>
      </c>
      <c r="E30" s="365">
        <v>3324</v>
      </c>
      <c r="F30" s="366">
        <v>1</v>
      </c>
      <c r="G30" s="365">
        <v>1</v>
      </c>
      <c r="H30" s="366">
        <v>64</v>
      </c>
      <c r="I30" s="366">
        <v>4</v>
      </c>
      <c r="J30" s="365">
        <v>4</v>
      </c>
      <c r="K30" s="365">
        <v>4</v>
      </c>
      <c r="L30" s="371">
        <v>3652</v>
      </c>
      <c r="M30" s="370"/>
    </row>
    <row r="31" spans="1:13" customFormat="1" ht="13.5" customHeight="1" x14ac:dyDescent="0.2">
      <c r="A31" s="775">
        <v>2018</v>
      </c>
      <c r="B31" s="365">
        <v>3</v>
      </c>
      <c r="C31" s="366">
        <v>245</v>
      </c>
      <c r="D31" s="365">
        <v>8</v>
      </c>
      <c r="E31" s="365">
        <v>3333</v>
      </c>
      <c r="F31" s="366"/>
      <c r="G31" s="365"/>
      <c r="H31" s="366">
        <v>65</v>
      </c>
      <c r="I31" s="366">
        <v>1</v>
      </c>
      <c r="J31" s="365">
        <v>2</v>
      </c>
      <c r="K31" s="365">
        <v>9</v>
      </c>
      <c r="L31" s="371">
        <v>3666</v>
      </c>
      <c r="M31" s="370"/>
    </row>
    <row r="32" spans="1:13" customFormat="1" ht="13.5" customHeight="1" x14ac:dyDescent="0.2">
      <c r="A32" s="775">
        <v>2019</v>
      </c>
      <c r="B32" s="365">
        <v>1</v>
      </c>
      <c r="C32" s="366">
        <v>303</v>
      </c>
      <c r="D32" s="365">
        <v>22</v>
      </c>
      <c r="E32" s="365">
        <v>3658</v>
      </c>
      <c r="F32" s="366">
        <v>1</v>
      </c>
      <c r="G32" s="365"/>
      <c r="H32" s="366">
        <v>77</v>
      </c>
      <c r="I32" s="366"/>
      <c r="J32" s="365">
        <v>9</v>
      </c>
      <c r="K32" s="365">
        <v>12</v>
      </c>
      <c r="L32" s="371">
        <v>4083</v>
      </c>
      <c r="M32" s="370"/>
    </row>
    <row r="33" spans="1:13" customFormat="1" ht="13.5" customHeight="1" x14ac:dyDescent="0.2">
      <c r="A33" s="775">
        <v>2020</v>
      </c>
      <c r="B33" s="365">
        <v>8</v>
      </c>
      <c r="C33" s="366">
        <v>237</v>
      </c>
      <c r="D33" s="365">
        <v>13</v>
      </c>
      <c r="E33" s="365">
        <v>2806</v>
      </c>
      <c r="F33" s="366"/>
      <c r="G33" s="365">
        <v>2</v>
      </c>
      <c r="H33" s="366">
        <v>60</v>
      </c>
      <c r="I33" s="366">
        <v>1</v>
      </c>
      <c r="J33" s="365">
        <v>2</v>
      </c>
      <c r="K33" s="365">
        <v>10</v>
      </c>
      <c r="L33" s="371">
        <v>3139</v>
      </c>
      <c r="M33" s="370"/>
    </row>
    <row r="34" spans="1:13" s="348" customFormat="1" ht="15" x14ac:dyDescent="0.2">
      <c r="A34" s="348" t="s">
        <v>1143</v>
      </c>
      <c r="M34" s="370"/>
    </row>
    <row r="35" spans="1:13" ht="15" x14ac:dyDescent="0.2">
      <c r="A35" s="1" t="s">
        <v>1597</v>
      </c>
      <c r="M35" s="370"/>
    </row>
  </sheetData>
  <mergeCells count="5">
    <mergeCell ref="A1:M1"/>
    <mergeCell ref="A4:M4"/>
    <mergeCell ref="A10:M10"/>
    <mergeCell ref="A22:L22"/>
    <mergeCell ref="A28:L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L57"/>
  <sheetViews>
    <sheetView tabSelected="1" zoomScaleNormal="100" workbookViewId="0">
      <selection activeCell="E32" sqref="E32"/>
    </sheetView>
  </sheetViews>
  <sheetFormatPr defaultColWidth="9.140625" defaultRowHeight="12.75" x14ac:dyDescent="0.2"/>
  <cols>
    <col min="1" max="1" width="16.140625" style="1" customWidth="1"/>
    <col min="2" max="2" width="8" style="1" customWidth="1"/>
    <col min="3" max="10" width="7.42578125" style="1" customWidth="1"/>
    <col min="11" max="11" width="7.85546875" style="21" customWidth="1"/>
    <col min="12" max="16384" width="9.140625" style="1"/>
  </cols>
  <sheetData>
    <row r="1" spans="1:11" ht="32.25" customHeight="1" x14ac:dyDescent="0.25">
      <c r="A1" s="974" t="s">
        <v>1860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</row>
    <row r="2" spans="1:11" ht="7.5" customHeight="1" x14ac:dyDescent="0.2">
      <c r="A2" s="5"/>
      <c r="C2" s="6"/>
      <c r="D2" s="6"/>
      <c r="E2" s="6"/>
      <c r="F2" s="6"/>
      <c r="G2" s="7"/>
    </row>
    <row r="3" spans="1:11" ht="28.5" customHeight="1" x14ac:dyDescent="0.2">
      <c r="A3" s="449" t="s">
        <v>248</v>
      </c>
      <c r="B3" s="449" t="s">
        <v>492</v>
      </c>
      <c r="C3" s="449" t="s">
        <v>1662</v>
      </c>
      <c r="D3" s="857" t="s">
        <v>1663</v>
      </c>
      <c r="E3" s="857" t="s">
        <v>1664</v>
      </c>
      <c r="F3" s="857" t="s">
        <v>1665</v>
      </c>
      <c r="G3" s="857" t="s">
        <v>1666</v>
      </c>
      <c r="H3" s="857" t="s">
        <v>1155</v>
      </c>
      <c r="I3" s="857" t="s">
        <v>1154</v>
      </c>
      <c r="J3" s="857" t="s">
        <v>1667</v>
      </c>
      <c r="K3" s="857" t="s">
        <v>493</v>
      </c>
    </row>
    <row r="4" spans="1:11" ht="12.75" customHeight="1" x14ac:dyDescent="0.2">
      <c r="A4" s="521" t="s">
        <v>168</v>
      </c>
      <c r="B4" s="522">
        <v>26.950599999999998</v>
      </c>
      <c r="C4" s="523">
        <v>267</v>
      </c>
      <c r="D4" s="523">
        <v>266</v>
      </c>
      <c r="E4" s="523">
        <v>261</v>
      </c>
      <c r="F4" s="523">
        <v>257</v>
      </c>
      <c r="G4" s="523">
        <v>254</v>
      </c>
      <c r="H4" s="523">
        <v>253</v>
      </c>
      <c r="I4" s="523">
        <v>247</v>
      </c>
      <c r="J4" s="523">
        <v>268</v>
      </c>
      <c r="K4" s="864">
        <f>J4/B4</f>
        <v>9.9441199824864768</v>
      </c>
    </row>
    <row r="5" spans="1:11" ht="12.75" customHeight="1" x14ac:dyDescent="0.2">
      <c r="A5" s="487" t="s">
        <v>169</v>
      </c>
      <c r="B5" s="488">
        <v>15.311400000000001</v>
      </c>
      <c r="C5" s="490">
        <v>1342</v>
      </c>
      <c r="D5" s="490">
        <v>1304</v>
      </c>
      <c r="E5" s="490">
        <v>1307</v>
      </c>
      <c r="F5" s="490">
        <v>1284</v>
      </c>
      <c r="G5" s="490">
        <v>1267</v>
      </c>
      <c r="H5" s="490">
        <v>1297</v>
      </c>
      <c r="I5" s="490">
        <v>1312</v>
      </c>
      <c r="J5" s="490">
        <v>1302</v>
      </c>
      <c r="K5" s="865">
        <f t="shared" ref="K5:K53" si="0">J5/B5</f>
        <v>85.034680042321398</v>
      </c>
    </row>
    <row r="6" spans="1:11" ht="12.75" customHeight="1" x14ac:dyDescent="0.2">
      <c r="A6" s="487" t="s">
        <v>170</v>
      </c>
      <c r="B6" s="488">
        <v>113.3492</v>
      </c>
      <c r="C6" s="490">
        <v>9060</v>
      </c>
      <c r="D6" s="490">
        <v>9028</v>
      </c>
      <c r="E6" s="490">
        <v>8893</v>
      </c>
      <c r="F6" s="490">
        <v>8823</v>
      </c>
      <c r="G6" s="490">
        <v>8820</v>
      </c>
      <c r="H6" s="490">
        <v>8939</v>
      </c>
      <c r="I6" s="490">
        <v>8897</v>
      </c>
      <c r="J6" s="490">
        <v>8681</v>
      </c>
      <c r="K6" s="865">
        <f t="shared" si="0"/>
        <v>76.586336736386315</v>
      </c>
    </row>
    <row r="7" spans="1:11" ht="12.75" customHeight="1" x14ac:dyDescent="0.2">
      <c r="A7" s="487" t="s">
        <v>171</v>
      </c>
      <c r="B7" s="488">
        <v>51.338500000000003</v>
      </c>
      <c r="C7" s="490">
        <v>15660</v>
      </c>
      <c r="D7" s="490">
        <v>15651</v>
      </c>
      <c r="E7" s="490">
        <v>15635</v>
      </c>
      <c r="F7" s="490">
        <v>15594</v>
      </c>
      <c r="G7" s="490">
        <v>15586</v>
      </c>
      <c r="H7" s="490">
        <v>15561</v>
      </c>
      <c r="I7" s="490">
        <v>15562</v>
      </c>
      <c r="J7" s="490">
        <v>15557</v>
      </c>
      <c r="K7" s="865">
        <f t="shared" si="0"/>
        <v>303.02794199285137</v>
      </c>
    </row>
    <row r="8" spans="1:11" ht="12.75" customHeight="1" x14ac:dyDescent="0.2">
      <c r="A8" s="487" t="s">
        <v>255</v>
      </c>
      <c r="B8" s="488">
        <v>103.41120000000001</v>
      </c>
      <c r="C8" s="489">
        <v>249</v>
      </c>
      <c r="D8" s="489">
        <v>249</v>
      </c>
      <c r="E8" s="489">
        <v>254</v>
      </c>
      <c r="F8" s="489">
        <v>249</v>
      </c>
      <c r="G8" s="489">
        <v>255</v>
      </c>
      <c r="H8" s="489">
        <v>244</v>
      </c>
      <c r="I8" s="489">
        <v>243</v>
      </c>
      <c r="J8" s="489">
        <v>237</v>
      </c>
      <c r="K8" s="865">
        <f t="shared" si="0"/>
        <v>2.2918213887857406</v>
      </c>
    </row>
    <row r="9" spans="1:11" ht="12.75" customHeight="1" x14ac:dyDescent="0.2">
      <c r="A9" s="487" t="s">
        <v>256</v>
      </c>
      <c r="B9" s="488">
        <v>29.119699999999998</v>
      </c>
      <c r="C9" s="490">
        <v>9308</v>
      </c>
      <c r="D9" s="490">
        <v>9346</v>
      </c>
      <c r="E9" s="490">
        <v>9254</v>
      </c>
      <c r="F9" s="490">
        <v>9265</v>
      </c>
      <c r="G9" s="490">
        <v>9210</v>
      </c>
      <c r="H9" s="490">
        <v>9252</v>
      </c>
      <c r="I9" s="490">
        <v>9266</v>
      </c>
      <c r="J9" s="490">
        <v>9228</v>
      </c>
      <c r="K9" s="865">
        <f t="shared" si="0"/>
        <v>316.89886915043769</v>
      </c>
    </row>
    <row r="10" spans="1:11" ht="12.75" customHeight="1" x14ac:dyDescent="0.2">
      <c r="A10" s="487" t="s">
        <v>172</v>
      </c>
      <c r="B10" s="488">
        <v>37.3583</v>
      </c>
      <c r="C10" s="490">
        <v>2560</v>
      </c>
      <c r="D10" s="490">
        <v>2566</v>
      </c>
      <c r="E10" s="490">
        <v>2556</v>
      </c>
      <c r="F10" s="490">
        <v>2547</v>
      </c>
      <c r="G10" s="490">
        <v>2558</v>
      </c>
      <c r="H10" s="490">
        <v>2538</v>
      </c>
      <c r="I10" s="490">
        <v>2547</v>
      </c>
      <c r="J10" s="490">
        <v>2519</v>
      </c>
      <c r="K10" s="865">
        <f t="shared" si="0"/>
        <v>67.428121729307804</v>
      </c>
    </row>
    <row r="11" spans="1:11" ht="12.75" customHeight="1" x14ac:dyDescent="0.2">
      <c r="A11" s="487" t="s">
        <v>173</v>
      </c>
      <c r="B11" s="488">
        <v>41.790299999999995</v>
      </c>
      <c r="C11" s="490">
        <v>6498</v>
      </c>
      <c r="D11" s="490">
        <v>6455</v>
      </c>
      <c r="E11" s="490">
        <v>6455</v>
      </c>
      <c r="F11" s="490">
        <v>6431</v>
      </c>
      <c r="G11" s="490">
        <v>6384</v>
      </c>
      <c r="H11" s="490">
        <v>6380</v>
      </c>
      <c r="I11" s="490">
        <v>6370</v>
      </c>
      <c r="J11" s="490">
        <v>6330</v>
      </c>
      <c r="K11" s="865">
        <f t="shared" si="0"/>
        <v>151.47055656456166</v>
      </c>
    </row>
    <row r="12" spans="1:11" ht="12.75" customHeight="1" x14ac:dyDescent="0.2">
      <c r="A12" s="487" t="s">
        <v>257</v>
      </c>
      <c r="B12" s="488">
        <v>20.4663</v>
      </c>
      <c r="C12" s="490">
        <v>8597</v>
      </c>
      <c r="D12" s="490">
        <v>8623</v>
      </c>
      <c r="E12" s="490">
        <v>8568</v>
      </c>
      <c r="F12" s="490">
        <v>8447</v>
      </c>
      <c r="G12" s="490">
        <v>8393</v>
      </c>
      <c r="H12" s="490">
        <v>8355</v>
      </c>
      <c r="I12" s="490">
        <v>8367</v>
      </c>
      <c r="J12" s="490">
        <v>8221</v>
      </c>
      <c r="K12" s="865">
        <f t="shared" si="0"/>
        <v>401.68472073603925</v>
      </c>
    </row>
    <row r="13" spans="1:11" ht="12.75" customHeight="1" x14ac:dyDescent="0.2">
      <c r="A13" s="487" t="s">
        <v>174</v>
      </c>
      <c r="B13" s="488">
        <v>22.4815</v>
      </c>
      <c r="C13" s="489">
        <v>918</v>
      </c>
      <c r="D13" s="489">
        <v>908</v>
      </c>
      <c r="E13" s="489">
        <v>876</v>
      </c>
      <c r="F13" s="489">
        <v>854</v>
      </c>
      <c r="G13" s="489">
        <v>861</v>
      </c>
      <c r="H13" s="489">
        <v>853</v>
      </c>
      <c r="I13" s="489">
        <v>829</v>
      </c>
      <c r="J13" s="489">
        <v>822</v>
      </c>
      <c r="K13" s="865">
        <f t="shared" si="0"/>
        <v>36.563396570513532</v>
      </c>
    </row>
    <row r="14" spans="1:11" ht="12.75" customHeight="1" x14ac:dyDescent="0.2">
      <c r="A14" s="487" t="s">
        <v>175</v>
      </c>
      <c r="B14" s="488">
        <v>10.596400000000001</v>
      </c>
      <c r="C14" s="490">
        <v>1561</v>
      </c>
      <c r="D14" s="490">
        <v>1560</v>
      </c>
      <c r="E14" s="490">
        <v>1523</v>
      </c>
      <c r="F14" s="490">
        <v>1502</v>
      </c>
      <c r="G14" s="490">
        <v>1522</v>
      </c>
      <c r="H14" s="490">
        <v>1519</v>
      </c>
      <c r="I14" s="490">
        <v>1515</v>
      </c>
      <c r="J14" s="490">
        <v>1484</v>
      </c>
      <c r="K14" s="865">
        <f t="shared" si="0"/>
        <v>140.04756332339284</v>
      </c>
    </row>
    <row r="15" spans="1:11" ht="12.75" customHeight="1" x14ac:dyDescent="0.2">
      <c r="A15" s="487" t="s">
        <v>176</v>
      </c>
      <c r="B15" s="488">
        <v>33.450299999999999</v>
      </c>
      <c r="C15" s="490">
        <v>5147</v>
      </c>
      <c r="D15" s="490">
        <v>5133</v>
      </c>
      <c r="E15" s="490">
        <v>5134</v>
      </c>
      <c r="F15" s="490">
        <v>5132</v>
      </c>
      <c r="G15" s="490">
        <v>5122</v>
      </c>
      <c r="H15" s="490">
        <v>5152</v>
      </c>
      <c r="I15" s="490">
        <v>5152</v>
      </c>
      <c r="J15" s="490">
        <v>5133</v>
      </c>
      <c r="K15" s="865">
        <f t="shared" si="0"/>
        <v>153.45153855122376</v>
      </c>
    </row>
    <row r="16" spans="1:11" ht="12.75" customHeight="1" x14ac:dyDescent="0.2">
      <c r="A16" s="487" t="s">
        <v>177</v>
      </c>
      <c r="B16" s="488">
        <v>100.86040000000001</v>
      </c>
      <c r="C16" s="489">
        <v>417</v>
      </c>
      <c r="D16" s="489">
        <v>403</v>
      </c>
      <c r="E16" s="489">
        <v>397</v>
      </c>
      <c r="F16" s="489">
        <v>379</v>
      </c>
      <c r="G16" s="489">
        <v>365</v>
      </c>
      <c r="H16" s="489">
        <v>355</v>
      </c>
      <c r="I16" s="489">
        <v>355</v>
      </c>
      <c r="J16" s="489">
        <v>350</v>
      </c>
      <c r="K16" s="865">
        <f t="shared" si="0"/>
        <v>3.4701428905695391</v>
      </c>
    </row>
    <row r="17" spans="1:11" ht="12.75" customHeight="1" x14ac:dyDescent="0.2">
      <c r="A17" s="487" t="s">
        <v>178</v>
      </c>
      <c r="B17" s="488">
        <v>165.91229999999999</v>
      </c>
      <c r="C17" s="489">
        <v>969</v>
      </c>
      <c r="D17" s="489">
        <v>968</v>
      </c>
      <c r="E17" s="489">
        <v>960</v>
      </c>
      <c r="F17" s="489">
        <v>951</v>
      </c>
      <c r="G17" s="489">
        <v>952</v>
      </c>
      <c r="H17" s="489">
        <v>920</v>
      </c>
      <c r="I17" s="489">
        <v>894</v>
      </c>
      <c r="J17" s="489">
        <v>883</v>
      </c>
      <c r="K17" s="865">
        <f t="shared" si="0"/>
        <v>5.3220888385008225</v>
      </c>
    </row>
    <row r="18" spans="1:11" ht="12.75" customHeight="1" x14ac:dyDescent="0.2">
      <c r="A18" s="487" t="s">
        <v>258</v>
      </c>
      <c r="B18" s="488">
        <v>28.308200000000003</v>
      </c>
      <c r="C18" s="489">
        <v>377</v>
      </c>
      <c r="D18" s="489">
        <v>388</v>
      </c>
      <c r="E18" s="489">
        <v>386</v>
      </c>
      <c r="F18" s="489">
        <v>374</v>
      </c>
      <c r="G18" s="489">
        <v>384</v>
      </c>
      <c r="H18" s="489">
        <v>384</v>
      </c>
      <c r="I18" s="489">
        <v>387</v>
      </c>
      <c r="J18" s="489">
        <v>389</v>
      </c>
      <c r="K18" s="865">
        <f t="shared" si="0"/>
        <v>13.741601373453626</v>
      </c>
    </row>
    <row r="19" spans="1:11" ht="12.75" customHeight="1" x14ac:dyDescent="0.2">
      <c r="A19" s="487" t="s">
        <v>249</v>
      </c>
      <c r="B19" s="488">
        <v>56.3401</v>
      </c>
      <c r="C19" s="490">
        <v>18142</v>
      </c>
      <c r="D19" s="490">
        <v>18058</v>
      </c>
      <c r="E19" s="490">
        <v>18018</v>
      </c>
      <c r="F19" s="490">
        <v>17875</v>
      </c>
      <c r="G19" s="490">
        <v>17833</v>
      </c>
      <c r="H19" s="490">
        <v>17788</v>
      </c>
      <c r="I19" s="490">
        <v>17840</v>
      </c>
      <c r="J19" s="490">
        <v>17726</v>
      </c>
      <c r="K19" s="865">
        <f t="shared" si="0"/>
        <v>314.62492966821145</v>
      </c>
    </row>
    <row r="20" spans="1:11" ht="12.75" customHeight="1" x14ac:dyDescent="0.2">
      <c r="A20" s="487" t="s">
        <v>179</v>
      </c>
      <c r="B20" s="488">
        <v>12.019</v>
      </c>
      <c r="C20" s="490">
        <v>2727</v>
      </c>
      <c r="D20" s="490">
        <v>2742</v>
      </c>
      <c r="E20" s="490">
        <v>2770</v>
      </c>
      <c r="F20" s="490">
        <v>2781</v>
      </c>
      <c r="G20" s="490">
        <v>2733</v>
      </c>
      <c r="H20" s="490">
        <v>2739</v>
      </c>
      <c r="I20" s="490">
        <v>2769</v>
      </c>
      <c r="J20" s="490">
        <v>2701</v>
      </c>
      <c r="K20" s="865">
        <f t="shared" si="0"/>
        <v>224.72751476828356</v>
      </c>
    </row>
    <row r="21" spans="1:11" ht="12.75" customHeight="1" x14ac:dyDescent="0.2">
      <c r="A21" s="487" t="s">
        <v>180</v>
      </c>
      <c r="B21" s="488">
        <v>52.430399999999999</v>
      </c>
      <c r="C21" s="489">
        <v>391</v>
      </c>
      <c r="D21" s="489">
        <v>388</v>
      </c>
      <c r="E21" s="489">
        <v>389</v>
      </c>
      <c r="F21" s="489">
        <v>383</v>
      </c>
      <c r="G21" s="489">
        <v>372</v>
      </c>
      <c r="H21" s="489">
        <v>372</v>
      </c>
      <c r="I21" s="489">
        <v>369</v>
      </c>
      <c r="J21" s="489">
        <v>370</v>
      </c>
      <c r="K21" s="865">
        <f t="shared" si="0"/>
        <v>7.0569745796331897</v>
      </c>
    </row>
    <row r="22" spans="1:11" ht="12.75" customHeight="1" x14ac:dyDescent="0.2">
      <c r="A22" s="487" t="s">
        <v>181</v>
      </c>
      <c r="B22" s="488">
        <v>10.263</v>
      </c>
      <c r="C22" s="490">
        <v>1596</v>
      </c>
      <c r="D22" s="490">
        <v>1599</v>
      </c>
      <c r="E22" s="490">
        <v>1569</v>
      </c>
      <c r="F22" s="490">
        <v>1521</v>
      </c>
      <c r="G22" s="490">
        <v>1545</v>
      </c>
      <c r="H22" s="490">
        <v>1560</v>
      </c>
      <c r="I22" s="490">
        <v>1522</v>
      </c>
      <c r="J22" s="490">
        <v>1495</v>
      </c>
      <c r="K22" s="865">
        <f t="shared" si="0"/>
        <v>145.66890772678553</v>
      </c>
    </row>
    <row r="23" spans="1:11" ht="12.75" customHeight="1" x14ac:dyDescent="0.2">
      <c r="A23" s="487" t="s">
        <v>250</v>
      </c>
      <c r="B23" s="488">
        <v>35.756</v>
      </c>
      <c r="C23" s="490">
        <v>11656</v>
      </c>
      <c r="D23" s="490">
        <v>11582</v>
      </c>
      <c r="E23" s="490">
        <v>11626</v>
      </c>
      <c r="F23" s="490">
        <v>11601</v>
      </c>
      <c r="G23" s="490">
        <v>11660</v>
      </c>
      <c r="H23" s="490">
        <v>11685</v>
      </c>
      <c r="I23" s="490">
        <v>11719</v>
      </c>
      <c r="J23" s="490">
        <v>11679</v>
      </c>
      <c r="K23" s="865">
        <f t="shared" si="0"/>
        <v>326.6304955811612</v>
      </c>
    </row>
    <row r="24" spans="1:11" ht="12.75" customHeight="1" x14ac:dyDescent="0.2">
      <c r="A24" s="487" t="s">
        <v>251</v>
      </c>
      <c r="B24" s="488">
        <v>46.402500000000003</v>
      </c>
      <c r="C24" s="490">
        <v>11850</v>
      </c>
      <c r="D24" s="490">
        <v>12006</v>
      </c>
      <c r="E24" s="490">
        <v>12102</v>
      </c>
      <c r="F24" s="490">
        <v>12240</v>
      </c>
      <c r="G24" s="490">
        <v>12377</v>
      </c>
      <c r="H24" s="490">
        <v>12499</v>
      </c>
      <c r="I24" s="490">
        <v>12479</v>
      </c>
      <c r="J24" s="490">
        <v>12620</v>
      </c>
      <c r="K24" s="865">
        <f t="shared" si="0"/>
        <v>271.96810516674748</v>
      </c>
    </row>
    <row r="25" spans="1:11" ht="12.75" customHeight="1" x14ac:dyDescent="0.2">
      <c r="A25" s="487" t="s">
        <v>182</v>
      </c>
      <c r="B25" s="488">
        <v>60.987899999999996</v>
      </c>
      <c r="C25" s="489">
        <v>619</v>
      </c>
      <c r="D25" s="489">
        <v>618</v>
      </c>
      <c r="E25" s="489">
        <v>620</v>
      </c>
      <c r="F25" s="489">
        <v>596</v>
      </c>
      <c r="G25" s="489">
        <v>597</v>
      </c>
      <c r="H25" s="489">
        <v>603</v>
      </c>
      <c r="I25" s="489">
        <v>590</v>
      </c>
      <c r="J25" s="489">
        <v>568</v>
      </c>
      <c r="K25" s="865">
        <f t="shared" si="0"/>
        <v>9.3133228066550906</v>
      </c>
    </row>
    <row r="26" spans="1:11" ht="12.75" customHeight="1" x14ac:dyDescent="0.2">
      <c r="A26" s="487" t="s">
        <v>259</v>
      </c>
      <c r="B26" s="488">
        <v>69.460599999999999</v>
      </c>
      <c r="C26" s="490">
        <v>11812</v>
      </c>
      <c r="D26" s="490">
        <v>11719</v>
      </c>
      <c r="E26" s="490">
        <v>11616</v>
      </c>
      <c r="F26" s="490">
        <v>11662</v>
      </c>
      <c r="G26" s="490">
        <v>11662</v>
      </c>
      <c r="H26" s="490">
        <v>11770</v>
      </c>
      <c r="I26" s="490">
        <v>11710</v>
      </c>
      <c r="J26" s="490">
        <v>11586</v>
      </c>
      <c r="K26" s="865">
        <f t="shared" si="0"/>
        <v>166.79959574204656</v>
      </c>
    </row>
    <row r="27" spans="1:11" ht="12.75" customHeight="1" x14ac:dyDescent="0.2">
      <c r="A27" s="487" t="s">
        <v>183</v>
      </c>
      <c r="B27" s="488">
        <v>31.590999999999998</v>
      </c>
      <c r="C27" s="490">
        <v>1590</v>
      </c>
      <c r="D27" s="490">
        <v>1578</v>
      </c>
      <c r="E27" s="490">
        <v>1564</v>
      </c>
      <c r="F27" s="490">
        <v>1554</v>
      </c>
      <c r="G27" s="490">
        <v>1531</v>
      </c>
      <c r="H27" s="490">
        <v>1531</v>
      </c>
      <c r="I27" s="490">
        <v>1538</v>
      </c>
      <c r="J27" s="490">
        <v>1534</v>
      </c>
      <c r="K27" s="865">
        <f t="shared" si="0"/>
        <v>48.558133645658579</v>
      </c>
    </row>
    <row r="28" spans="1:11" ht="12.75" customHeight="1" x14ac:dyDescent="0.2">
      <c r="A28" s="487" t="s">
        <v>184</v>
      </c>
      <c r="B28" s="488">
        <v>67.881199999999993</v>
      </c>
      <c r="C28" s="490">
        <v>4489</v>
      </c>
      <c r="D28" s="490">
        <v>4441</v>
      </c>
      <c r="E28" s="490">
        <v>4414</v>
      </c>
      <c r="F28" s="490">
        <v>4396</v>
      </c>
      <c r="G28" s="490">
        <v>4336</v>
      </c>
      <c r="H28" s="490">
        <v>4297</v>
      </c>
      <c r="I28" s="490">
        <v>4311</v>
      </c>
      <c r="J28" s="490">
        <v>4268</v>
      </c>
      <c r="K28" s="865">
        <f t="shared" si="0"/>
        <v>62.874551422190542</v>
      </c>
    </row>
    <row r="29" spans="1:11" ht="12.75" customHeight="1" x14ac:dyDescent="0.2">
      <c r="A29" s="487" t="s">
        <v>1561</v>
      </c>
      <c r="B29" s="488">
        <v>32.535499999999999</v>
      </c>
      <c r="C29" s="490">
        <v>2817</v>
      </c>
      <c r="D29" s="490">
        <v>2805</v>
      </c>
      <c r="E29" s="490">
        <v>2831</v>
      </c>
      <c r="F29" s="490">
        <v>2812</v>
      </c>
      <c r="G29" s="490">
        <v>2794</v>
      </c>
      <c r="H29" s="490">
        <v>2756</v>
      </c>
      <c r="I29" s="490">
        <v>2720</v>
      </c>
      <c r="J29" s="490">
        <v>2705</v>
      </c>
      <c r="K29" s="865">
        <f t="shared" si="0"/>
        <v>83.13995481858278</v>
      </c>
    </row>
    <row r="30" spans="1:11" ht="12.75" customHeight="1" x14ac:dyDescent="0.2">
      <c r="A30" s="487" t="s">
        <v>185</v>
      </c>
      <c r="B30" s="488">
        <v>45.596499999999999</v>
      </c>
      <c r="C30" s="490">
        <v>7758</v>
      </c>
      <c r="D30" s="490">
        <v>7659</v>
      </c>
      <c r="E30" s="490">
        <v>7620</v>
      </c>
      <c r="F30" s="490">
        <v>7573</v>
      </c>
      <c r="G30" s="490">
        <v>7600</v>
      </c>
      <c r="H30" s="490">
        <v>7622</v>
      </c>
      <c r="I30" s="490">
        <v>7649</v>
      </c>
      <c r="J30" s="490">
        <v>7650</v>
      </c>
      <c r="K30" s="865">
        <f t="shared" si="0"/>
        <v>167.77603544131676</v>
      </c>
    </row>
    <row r="31" spans="1:11" ht="12.75" customHeight="1" x14ac:dyDescent="0.2">
      <c r="A31" s="487" t="s">
        <v>1560</v>
      </c>
      <c r="B31" s="488">
        <v>21.9511</v>
      </c>
      <c r="C31" s="490">
        <v>1529</v>
      </c>
      <c r="D31" s="490">
        <v>1549</v>
      </c>
      <c r="E31" s="490">
        <v>1525</v>
      </c>
      <c r="F31" s="490">
        <v>1503</v>
      </c>
      <c r="G31" s="490">
        <v>1509</v>
      </c>
      <c r="H31" s="490">
        <v>1511</v>
      </c>
      <c r="I31" s="490">
        <v>1527</v>
      </c>
      <c r="J31" s="490">
        <v>1497</v>
      </c>
      <c r="K31" s="865">
        <f t="shared" si="0"/>
        <v>68.19703796165112</v>
      </c>
    </row>
    <row r="32" spans="1:11" ht="12.75" customHeight="1" x14ac:dyDescent="0.2">
      <c r="A32" s="487" t="s">
        <v>186</v>
      </c>
      <c r="B32" s="488">
        <v>49.687299999999993</v>
      </c>
      <c r="C32" s="490">
        <v>3148</v>
      </c>
      <c r="D32" s="490">
        <v>3133</v>
      </c>
      <c r="E32" s="490">
        <v>3140</v>
      </c>
      <c r="F32" s="490">
        <v>3153</v>
      </c>
      <c r="G32" s="490">
        <v>3131</v>
      </c>
      <c r="H32" s="490">
        <v>3130</v>
      </c>
      <c r="I32" s="490">
        <v>3129</v>
      </c>
      <c r="J32" s="490">
        <v>3099</v>
      </c>
      <c r="K32" s="865">
        <f t="shared" si="0"/>
        <v>62.370062370062378</v>
      </c>
    </row>
    <row r="33" spans="1:12" ht="12.75" customHeight="1" x14ac:dyDescent="0.2">
      <c r="A33" s="487" t="s">
        <v>252</v>
      </c>
      <c r="B33" s="488">
        <v>29.5337</v>
      </c>
      <c r="C33" s="490">
        <v>15335</v>
      </c>
      <c r="D33" s="490">
        <v>15272</v>
      </c>
      <c r="E33" s="490">
        <v>15226</v>
      </c>
      <c r="F33" s="490">
        <v>15164</v>
      </c>
      <c r="G33" s="490">
        <v>15221</v>
      </c>
      <c r="H33" s="490">
        <v>15118</v>
      </c>
      <c r="I33" s="490">
        <v>15075</v>
      </c>
      <c r="J33" s="490">
        <v>14999</v>
      </c>
      <c r="K33" s="865">
        <f t="shared" si="0"/>
        <v>507.86051188980724</v>
      </c>
    </row>
    <row r="34" spans="1:12" s="12" customFormat="1" ht="12.75" customHeight="1" x14ac:dyDescent="0.2">
      <c r="A34" s="491" t="s">
        <v>31</v>
      </c>
      <c r="B34" s="492">
        <v>38.211999999999996</v>
      </c>
      <c r="C34" s="493">
        <v>51368</v>
      </c>
      <c r="D34" s="493">
        <v>51258</v>
      </c>
      <c r="E34" s="493">
        <v>50950</v>
      </c>
      <c r="F34" s="493">
        <v>50869</v>
      </c>
      <c r="G34" s="493">
        <v>51143</v>
      </c>
      <c r="H34" s="493">
        <v>51557</v>
      </c>
      <c r="I34" s="493">
        <v>51733</v>
      </c>
      <c r="J34" s="493">
        <v>51568</v>
      </c>
      <c r="K34" s="866">
        <f t="shared" si="0"/>
        <v>1349.523709829373</v>
      </c>
      <c r="L34"/>
    </row>
    <row r="35" spans="1:12" ht="12.75" customHeight="1" x14ac:dyDescent="0.2">
      <c r="A35" s="487" t="s">
        <v>187</v>
      </c>
      <c r="B35" s="488">
        <v>22.961599999999997</v>
      </c>
      <c r="C35" s="490">
        <v>8517</v>
      </c>
      <c r="D35" s="490">
        <v>8470</v>
      </c>
      <c r="E35" s="490">
        <v>8429</v>
      </c>
      <c r="F35" s="490">
        <v>8378</v>
      </c>
      <c r="G35" s="490">
        <v>8378</v>
      </c>
      <c r="H35" s="490">
        <v>8391</v>
      </c>
      <c r="I35" s="490">
        <v>8300</v>
      </c>
      <c r="J35" s="490">
        <v>8396</v>
      </c>
      <c r="K35" s="865">
        <f t="shared" si="0"/>
        <v>365.65396139641842</v>
      </c>
    </row>
    <row r="36" spans="1:12" ht="12.75" customHeight="1" x14ac:dyDescent="0.2">
      <c r="A36" s="487" t="s">
        <v>188</v>
      </c>
      <c r="B36" s="488">
        <v>16.211099999999998</v>
      </c>
      <c r="C36" s="490">
        <v>3492</v>
      </c>
      <c r="D36" s="490">
        <v>3444</v>
      </c>
      <c r="E36" s="490">
        <v>3396</v>
      </c>
      <c r="F36" s="490">
        <v>3429</v>
      </c>
      <c r="G36" s="490">
        <v>3467</v>
      </c>
      <c r="H36" s="490">
        <v>3496</v>
      </c>
      <c r="I36" s="490">
        <v>3444</v>
      </c>
      <c r="J36" s="490">
        <v>3402</v>
      </c>
      <c r="K36" s="865">
        <f t="shared" si="0"/>
        <v>209.85620963413959</v>
      </c>
    </row>
    <row r="37" spans="1:12" ht="12.75" customHeight="1" x14ac:dyDescent="0.2">
      <c r="A37" s="487" t="s">
        <v>189</v>
      </c>
      <c r="B37" s="488">
        <v>15.8567</v>
      </c>
      <c r="C37" s="490">
        <v>5924</v>
      </c>
      <c r="D37" s="490">
        <v>5957</v>
      </c>
      <c r="E37" s="490">
        <v>5961</v>
      </c>
      <c r="F37" s="490">
        <v>5933</v>
      </c>
      <c r="G37" s="490">
        <v>5933</v>
      </c>
      <c r="H37" s="490">
        <v>5989</v>
      </c>
      <c r="I37" s="490">
        <v>5966</v>
      </c>
      <c r="J37" s="490">
        <v>5925</v>
      </c>
      <c r="K37" s="865">
        <f t="shared" si="0"/>
        <v>373.65908417262102</v>
      </c>
    </row>
    <row r="38" spans="1:12" ht="12.75" customHeight="1" x14ac:dyDescent="0.2">
      <c r="A38" s="487" t="s">
        <v>260</v>
      </c>
      <c r="B38" s="488">
        <v>32.740700000000004</v>
      </c>
      <c r="C38" s="490">
        <v>19904</v>
      </c>
      <c r="D38" s="490">
        <v>19844</v>
      </c>
      <c r="E38" s="490">
        <v>19681</v>
      </c>
      <c r="F38" s="490">
        <v>19722</v>
      </c>
      <c r="G38" s="490">
        <v>19727</v>
      </c>
      <c r="H38" s="490">
        <v>19780</v>
      </c>
      <c r="I38" s="490">
        <v>19764</v>
      </c>
      <c r="J38" s="490">
        <v>19842</v>
      </c>
      <c r="K38" s="865">
        <f t="shared" si="0"/>
        <v>606.03469076714907</v>
      </c>
    </row>
    <row r="39" spans="1:12" ht="12.75" customHeight="1" x14ac:dyDescent="0.2">
      <c r="A39" s="487" t="s">
        <v>1861</v>
      </c>
      <c r="B39" s="488">
        <v>48.153199999999998</v>
      </c>
      <c r="C39" s="490">
        <v>4581</v>
      </c>
      <c r="D39" s="490">
        <v>4573</v>
      </c>
      <c r="E39" s="490">
        <v>4592</v>
      </c>
      <c r="F39" s="490">
        <v>4576</v>
      </c>
      <c r="G39" s="490">
        <v>4579</v>
      </c>
      <c r="H39" s="490">
        <v>4578</v>
      </c>
      <c r="I39" s="490">
        <v>4540</v>
      </c>
      <c r="J39" s="490">
        <v>4472</v>
      </c>
      <c r="K39" s="865">
        <f t="shared" si="0"/>
        <v>92.870255767010292</v>
      </c>
    </row>
    <row r="40" spans="1:12" ht="12.75" customHeight="1" x14ac:dyDescent="0.2">
      <c r="A40" s="487" t="s">
        <v>271</v>
      </c>
      <c r="B40" s="488">
        <v>17.979300000000002</v>
      </c>
      <c r="C40" s="490">
        <v>1530</v>
      </c>
      <c r="D40" s="490">
        <v>1506</v>
      </c>
      <c r="E40" s="490">
        <v>1469</v>
      </c>
      <c r="F40" s="490">
        <v>1448</v>
      </c>
      <c r="G40" s="490">
        <v>1461</v>
      </c>
      <c r="H40" s="490">
        <v>1423</v>
      </c>
      <c r="I40" s="490">
        <v>1405</v>
      </c>
      <c r="J40" s="490">
        <v>1404</v>
      </c>
      <c r="K40" s="865">
        <f t="shared" si="0"/>
        <v>78.089803273764815</v>
      </c>
    </row>
    <row r="41" spans="1:12" ht="12.75" customHeight="1" x14ac:dyDescent="0.2">
      <c r="A41" s="487" t="s">
        <v>253</v>
      </c>
      <c r="B41" s="488">
        <v>51.759300000000003</v>
      </c>
      <c r="C41" s="490">
        <v>4357</v>
      </c>
      <c r="D41" s="490">
        <v>4390</v>
      </c>
      <c r="E41" s="490">
        <v>4351</v>
      </c>
      <c r="F41" s="490">
        <v>4315</v>
      </c>
      <c r="G41" s="490">
        <v>4272</v>
      </c>
      <c r="H41" s="490">
        <v>4235</v>
      </c>
      <c r="I41" s="490">
        <v>4185</v>
      </c>
      <c r="J41" s="490">
        <v>4164</v>
      </c>
      <c r="K41" s="865">
        <f t="shared" si="0"/>
        <v>80.4493105586822</v>
      </c>
    </row>
    <row r="42" spans="1:12" ht="12.75" customHeight="1" x14ac:dyDescent="0.2">
      <c r="A42" s="487" t="s">
        <v>1559</v>
      </c>
      <c r="B42" s="488">
        <v>60.881800000000005</v>
      </c>
      <c r="C42" s="490">
        <v>15136</v>
      </c>
      <c r="D42" s="490">
        <v>15111</v>
      </c>
      <c r="E42" s="490">
        <v>15082</v>
      </c>
      <c r="F42" s="490">
        <v>15005</v>
      </c>
      <c r="G42" s="490">
        <v>15056</v>
      </c>
      <c r="H42" s="490">
        <v>15115</v>
      </c>
      <c r="I42" s="490">
        <v>15242</v>
      </c>
      <c r="J42" s="490">
        <v>15157</v>
      </c>
      <c r="K42" s="865">
        <f t="shared" si="0"/>
        <v>248.95781662171615</v>
      </c>
    </row>
    <row r="43" spans="1:12" ht="12.75" customHeight="1" x14ac:dyDescent="0.2">
      <c r="A43" s="487" t="s">
        <v>190</v>
      </c>
      <c r="B43" s="488">
        <v>27.704899999999999</v>
      </c>
      <c r="C43" s="490">
        <v>2236</v>
      </c>
      <c r="D43" s="490">
        <v>2213</v>
      </c>
      <c r="E43" s="490">
        <v>2201</v>
      </c>
      <c r="F43" s="490">
        <v>2222</v>
      </c>
      <c r="G43" s="490">
        <v>2227</v>
      </c>
      <c r="H43" s="490">
        <v>2216</v>
      </c>
      <c r="I43" s="490">
        <v>2224</v>
      </c>
      <c r="J43" s="490">
        <v>2187</v>
      </c>
      <c r="K43" s="865">
        <f t="shared" si="0"/>
        <v>78.939104634920184</v>
      </c>
    </row>
    <row r="44" spans="1:12" ht="12.75" customHeight="1" x14ac:dyDescent="0.2">
      <c r="A44" s="487" t="s">
        <v>191</v>
      </c>
      <c r="B44" s="488">
        <v>40.676700000000004</v>
      </c>
      <c r="C44" s="490">
        <v>6332</v>
      </c>
      <c r="D44" s="490">
        <v>6317</v>
      </c>
      <c r="E44" s="490">
        <v>6324</v>
      </c>
      <c r="F44" s="490">
        <v>6264</v>
      </c>
      <c r="G44" s="490">
        <v>6331</v>
      </c>
      <c r="H44" s="490">
        <v>6383</v>
      </c>
      <c r="I44" s="490">
        <v>6347</v>
      </c>
      <c r="J44" s="490">
        <v>6348</v>
      </c>
      <c r="K44" s="865">
        <f t="shared" si="0"/>
        <v>156.05985736306042</v>
      </c>
    </row>
    <row r="45" spans="1:12" ht="12.75" customHeight="1" x14ac:dyDescent="0.2">
      <c r="A45" s="487" t="s">
        <v>263</v>
      </c>
      <c r="B45" s="488">
        <v>71.8767</v>
      </c>
      <c r="C45" s="490">
        <v>12012</v>
      </c>
      <c r="D45" s="490">
        <v>11963</v>
      </c>
      <c r="E45" s="490">
        <v>12035</v>
      </c>
      <c r="F45" s="490">
        <v>12011</v>
      </c>
      <c r="G45" s="490">
        <v>12034</v>
      </c>
      <c r="H45" s="490">
        <v>11992</v>
      </c>
      <c r="I45" s="490">
        <v>11995</v>
      </c>
      <c r="J45" s="490">
        <v>11961</v>
      </c>
      <c r="K45" s="865">
        <f t="shared" si="0"/>
        <v>166.40997708575935</v>
      </c>
    </row>
    <row r="46" spans="1:12" ht="12.75" customHeight="1" x14ac:dyDescent="0.2">
      <c r="A46" s="487" t="s">
        <v>264</v>
      </c>
      <c r="B46" s="488">
        <v>125.1451</v>
      </c>
      <c r="C46" s="489">
        <v>349</v>
      </c>
      <c r="D46" s="489">
        <v>338</v>
      </c>
      <c r="E46" s="489">
        <v>323</v>
      </c>
      <c r="F46" s="489">
        <v>319</v>
      </c>
      <c r="G46" s="489">
        <v>302</v>
      </c>
      <c r="H46" s="489">
        <v>292</v>
      </c>
      <c r="I46" s="489">
        <v>287</v>
      </c>
      <c r="J46" s="489">
        <v>284</v>
      </c>
      <c r="K46" s="865">
        <f t="shared" si="0"/>
        <v>2.2693657202719084</v>
      </c>
    </row>
    <row r="47" spans="1:12" ht="12.75" customHeight="1" x14ac:dyDescent="0.2">
      <c r="A47" s="487" t="s">
        <v>265</v>
      </c>
      <c r="B47" s="488">
        <v>85.548299999999998</v>
      </c>
      <c r="C47" s="489">
        <v>408</v>
      </c>
      <c r="D47" s="489">
        <v>407</v>
      </c>
      <c r="E47" s="489">
        <v>391</v>
      </c>
      <c r="F47" s="489">
        <v>371</v>
      </c>
      <c r="G47" s="489">
        <v>366</v>
      </c>
      <c r="H47" s="489">
        <v>358</v>
      </c>
      <c r="I47" s="489">
        <v>344</v>
      </c>
      <c r="J47" s="489">
        <v>343</v>
      </c>
      <c r="K47" s="865">
        <f t="shared" si="0"/>
        <v>4.0094309296619572</v>
      </c>
    </row>
    <row r="48" spans="1:12" ht="12.75" customHeight="1" x14ac:dyDescent="0.2">
      <c r="A48" s="487" t="s">
        <v>192</v>
      </c>
      <c r="B48" s="488">
        <v>28.3794</v>
      </c>
      <c r="C48" s="490">
        <v>1797</v>
      </c>
      <c r="D48" s="490">
        <v>1785</v>
      </c>
      <c r="E48" s="490">
        <v>1773</v>
      </c>
      <c r="F48" s="490">
        <v>1786</v>
      </c>
      <c r="G48" s="490">
        <v>1787</v>
      </c>
      <c r="H48" s="490">
        <v>1772</v>
      </c>
      <c r="I48" s="490">
        <v>1805</v>
      </c>
      <c r="J48" s="490">
        <v>1789</v>
      </c>
      <c r="K48" s="865">
        <f t="shared" si="0"/>
        <v>63.038682988364798</v>
      </c>
    </row>
    <row r="49" spans="1:11" ht="12.75" customHeight="1" x14ac:dyDescent="0.2">
      <c r="A49" s="487" t="s">
        <v>193</v>
      </c>
      <c r="B49" s="488">
        <v>1.5859999999999999</v>
      </c>
      <c r="C49" s="490">
        <v>1763</v>
      </c>
      <c r="D49" s="490">
        <v>1730</v>
      </c>
      <c r="E49" s="490">
        <v>1702</v>
      </c>
      <c r="F49" s="490">
        <v>1664</v>
      </c>
      <c r="G49" s="490">
        <v>1649</v>
      </c>
      <c r="H49" s="490">
        <v>1647</v>
      </c>
      <c r="I49" s="490">
        <v>1675</v>
      </c>
      <c r="J49" s="490">
        <v>1669</v>
      </c>
      <c r="K49" s="865">
        <f t="shared" si="0"/>
        <v>1052.3329129886508</v>
      </c>
    </row>
    <row r="50" spans="1:11" ht="12.75" customHeight="1" x14ac:dyDescent="0.2">
      <c r="A50" s="487" t="s">
        <v>1227</v>
      </c>
      <c r="B50" s="488">
        <v>29.675400000000003</v>
      </c>
      <c r="C50" s="490">
        <v>4012</v>
      </c>
      <c r="D50" s="490">
        <v>4010</v>
      </c>
      <c r="E50" s="490">
        <v>3994</v>
      </c>
      <c r="F50" s="490">
        <v>3962</v>
      </c>
      <c r="G50" s="490">
        <v>3923</v>
      </c>
      <c r="H50" s="490">
        <v>3939</v>
      </c>
      <c r="I50" s="490">
        <v>3918</v>
      </c>
      <c r="J50" s="490">
        <v>3904</v>
      </c>
      <c r="K50" s="865">
        <f t="shared" si="0"/>
        <v>131.55677766769782</v>
      </c>
    </row>
    <row r="51" spans="1:11" ht="12.75" customHeight="1" x14ac:dyDescent="0.2">
      <c r="A51" s="487" t="s">
        <v>1226</v>
      </c>
      <c r="B51" s="488">
        <v>53.715200000000003</v>
      </c>
      <c r="C51" s="489">
        <v>811</v>
      </c>
      <c r="D51" s="489">
        <v>783</v>
      </c>
      <c r="E51" s="489">
        <v>771</v>
      </c>
      <c r="F51" s="489">
        <v>758</v>
      </c>
      <c r="G51" s="489">
        <v>737</v>
      </c>
      <c r="H51" s="489">
        <v>727</v>
      </c>
      <c r="I51" s="489">
        <v>701</v>
      </c>
      <c r="J51" s="489">
        <v>703</v>
      </c>
      <c r="K51" s="865">
        <f t="shared" si="0"/>
        <v>13.087543190754198</v>
      </c>
    </row>
    <row r="52" spans="1:11" ht="12.75" customHeight="1" x14ac:dyDescent="0.2">
      <c r="A52" s="487" t="s">
        <v>194</v>
      </c>
      <c r="B52" s="488">
        <v>37.677300000000002</v>
      </c>
      <c r="C52" s="490">
        <v>1351</v>
      </c>
      <c r="D52" s="490">
        <v>1376</v>
      </c>
      <c r="E52" s="490">
        <v>1342</v>
      </c>
      <c r="F52" s="490">
        <v>1351</v>
      </c>
      <c r="G52" s="490">
        <v>1333</v>
      </c>
      <c r="H52" s="490">
        <v>1312</v>
      </c>
      <c r="I52" s="490">
        <v>1300</v>
      </c>
      <c r="J52" s="490">
        <v>1287</v>
      </c>
      <c r="K52" s="865">
        <f t="shared" si="0"/>
        <v>34.158498618531581</v>
      </c>
    </row>
    <row r="53" spans="1:11" ht="12.75" customHeight="1" x14ac:dyDescent="0.2">
      <c r="A53" s="487" t="s">
        <v>254</v>
      </c>
      <c r="B53" s="488">
        <v>45.535600000000002</v>
      </c>
      <c r="C53" s="490">
        <v>8593</v>
      </c>
      <c r="D53" s="490">
        <v>8531</v>
      </c>
      <c r="E53" s="490">
        <v>8499</v>
      </c>
      <c r="F53" s="490">
        <v>8420</v>
      </c>
      <c r="G53" s="490">
        <v>8407</v>
      </c>
      <c r="H53" s="490">
        <v>8451</v>
      </c>
      <c r="I53" s="490">
        <v>8437</v>
      </c>
      <c r="J53" s="490">
        <v>8352</v>
      </c>
      <c r="K53" s="865">
        <f t="shared" si="0"/>
        <v>183.41693092876781</v>
      </c>
    </row>
    <row r="54" spans="1:11" ht="12.75" customHeight="1" x14ac:dyDescent="0.2">
      <c r="A54" s="863" t="s">
        <v>46</v>
      </c>
      <c r="B54" s="494">
        <f>SUM(B4:B53)</f>
        <v>2275.4167000000002</v>
      </c>
      <c r="C54" s="494">
        <v>312862</v>
      </c>
      <c r="D54" s="494">
        <v>312003</v>
      </c>
      <c r="E54" s="494">
        <v>310755</v>
      </c>
      <c r="F54" s="494">
        <v>309706</v>
      </c>
      <c r="G54" s="494">
        <v>309946</v>
      </c>
      <c r="H54" s="494">
        <v>310636</v>
      </c>
      <c r="I54" s="494">
        <f>SUM(I4:I53)</f>
        <v>310502</v>
      </c>
      <c r="J54" s="494">
        <f>SUM(J4:J53)</f>
        <v>309058</v>
      </c>
      <c r="K54" s="867">
        <f>J54/B54</f>
        <v>135.82479200403159</v>
      </c>
    </row>
    <row r="55" spans="1:11" x14ac:dyDescent="0.2">
      <c r="A55" s="1" t="s">
        <v>1862</v>
      </c>
    </row>
    <row r="56" spans="1:11" ht="12.75" customHeight="1" x14ac:dyDescent="0.2">
      <c r="A56" s="1" t="s">
        <v>1863</v>
      </c>
    </row>
    <row r="57" spans="1:11" x14ac:dyDescent="0.2">
      <c r="A57" s="348" t="s">
        <v>275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J57"/>
  <sheetViews>
    <sheetView workbookViewId="0">
      <selection activeCell="E34" sqref="E34"/>
    </sheetView>
  </sheetViews>
  <sheetFormatPr defaultColWidth="9.140625" defaultRowHeight="12.75" x14ac:dyDescent="0.2"/>
  <cols>
    <col min="1" max="1" width="21.140625" style="1" customWidth="1"/>
    <col min="2" max="9" width="7.28515625" style="1" customWidth="1"/>
    <col min="10" max="16384" width="9.140625" style="1"/>
  </cols>
  <sheetData>
    <row r="1" spans="1:10" ht="27" customHeight="1" x14ac:dyDescent="0.25">
      <c r="A1" s="974" t="s">
        <v>1865</v>
      </c>
      <c r="B1" s="974"/>
      <c r="C1" s="974"/>
      <c r="D1" s="974"/>
      <c r="E1" s="974"/>
      <c r="F1" s="974"/>
      <c r="G1" s="974"/>
      <c r="H1" s="974"/>
      <c r="I1" s="974"/>
      <c r="J1" s="974"/>
    </row>
    <row r="2" spans="1:10" ht="14.25" customHeight="1" x14ac:dyDescent="0.25">
      <c r="A2" s="722"/>
      <c r="B2" s="722"/>
      <c r="C2" s="722"/>
      <c r="D2" s="722"/>
      <c r="E2" s="722"/>
      <c r="F2" s="722"/>
      <c r="G2" s="722"/>
      <c r="H2" s="722"/>
      <c r="I2" s="722"/>
    </row>
    <row r="3" spans="1:10" ht="28.5" customHeight="1" x14ac:dyDescent="0.2">
      <c r="A3" s="449" t="s">
        <v>248</v>
      </c>
      <c r="B3" s="861" t="s">
        <v>1662</v>
      </c>
      <c r="C3" s="861" t="s">
        <v>1663</v>
      </c>
      <c r="D3" s="861" t="s">
        <v>1664</v>
      </c>
      <c r="E3" s="861" t="s">
        <v>1665</v>
      </c>
      <c r="F3" s="861" t="s">
        <v>1666</v>
      </c>
      <c r="G3" s="861" t="s">
        <v>1155</v>
      </c>
      <c r="H3" s="861" t="s">
        <v>1154</v>
      </c>
      <c r="I3" s="861" t="s">
        <v>1667</v>
      </c>
      <c r="J3" s="861" t="s">
        <v>1864</v>
      </c>
    </row>
    <row r="4" spans="1:10" ht="12.75" customHeight="1" x14ac:dyDescent="0.2">
      <c r="A4" s="521" t="s">
        <v>168</v>
      </c>
      <c r="B4" s="885">
        <v>6</v>
      </c>
      <c r="C4" s="885">
        <v>9</v>
      </c>
      <c r="D4" s="885">
        <v>5</v>
      </c>
      <c r="E4" s="885">
        <v>6</v>
      </c>
      <c r="F4" s="885">
        <v>7</v>
      </c>
      <c r="G4" s="885">
        <v>8</v>
      </c>
      <c r="H4" s="885">
        <v>8</v>
      </c>
      <c r="I4" s="885">
        <v>16</v>
      </c>
      <c r="J4" s="884">
        <f>I4/'8.1'!J4*100</f>
        <v>5.9701492537313428</v>
      </c>
    </row>
    <row r="5" spans="1:10" ht="12.75" customHeight="1" x14ac:dyDescent="0.2">
      <c r="A5" s="487" t="s">
        <v>169</v>
      </c>
      <c r="B5" s="886">
        <v>178</v>
      </c>
      <c r="C5" s="886">
        <v>161</v>
      </c>
      <c r="D5" s="886">
        <v>154</v>
      </c>
      <c r="E5" s="886">
        <v>154</v>
      </c>
      <c r="F5" s="886">
        <v>154</v>
      </c>
      <c r="G5" s="886">
        <v>161</v>
      </c>
      <c r="H5" s="886">
        <v>162</v>
      </c>
      <c r="I5" s="886">
        <v>166</v>
      </c>
      <c r="J5" s="884">
        <f>I5/'8.1'!J5*100</f>
        <v>12.749615975422426</v>
      </c>
    </row>
    <row r="6" spans="1:10" ht="12.75" customHeight="1" x14ac:dyDescent="0.2">
      <c r="A6" s="487" t="s">
        <v>170</v>
      </c>
      <c r="B6" s="886">
        <v>1022</v>
      </c>
      <c r="C6" s="886">
        <v>993</v>
      </c>
      <c r="D6" s="886">
        <v>938</v>
      </c>
      <c r="E6" s="886">
        <v>907</v>
      </c>
      <c r="F6" s="886">
        <v>944</v>
      </c>
      <c r="G6" s="886">
        <v>1049</v>
      </c>
      <c r="H6" s="886">
        <v>1025</v>
      </c>
      <c r="I6" s="886">
        <v>899</v>
      </c>
      <c r="J6" s="884">
        <f>I6/'8.1'!J6*100</f>
        <v>10.355949775371501</v>
      </c>
    </row>
    <row r="7" spans="1:10" ht="12.75" customHeight="1" x14ac:dyDescent="0.2">
      <c r="A7" s="487" t="s">
        <v>171</v>
      </c>
      <c r="B7" s="886">
        <v>1671</v>
      </c>
      <c r="C7" s="886">
        <v>1639</v>
      </c>
      <c r="D7" s="886">
        <v>1562</v>
      </c>
      <c r="E7" s="886">
        <v>1463</v>
      </c>
      <c r="F7" s="886">
        <v>1431</v>
      </c>
      <c r="G7" s="886">
        <v>1437</v>
      </c>
      <c r="H7" s="886">
        <v>1494</v>
      </c>
      <c r="I7" s="886">
        <v>1480</v>
      </c>
      <c r="J7" s="884">
        <f>I7/'8.1'!J7*100</f>
        <v>9.5134023269267853</v>
      </c>
    </row>
    <row r="8" spans="1:10" ht="12.75" customHeight="1" x14ac:dyDescent="0.2">
      <c r="A8" s="487" t="s">
        <v>255</v>
      </c>
      <c r="B8" s="886">
        <v>9</v>
      </c>
      <c r="C8" s="886">
        <v>11</v>
      </c>
      <c r="D8" s="886">
        <v>16</v>
      </c>
      <c r="E8" s="886">
        <v>16</v>
      </c>
      <c r="F8" s="886">
        <v>14</v>
      </c>
      <c r="G8" s="886">
        <v>14</v>
      </c>
      <c r="H8" s="886">
        <v>14</v>
      </c>
      <c r="I8" s="886">
        <v>16</v>
      </c>
      <c r="J8" s="884">
        <f>I8/'8.1'!J8*100</f>
        <v>6.7510548523206744</v>
      </c>
    </row>
    <row r="9" spans="1:10" ht="12.75" customHeight="1" x14ac:dyDescent="0.2">
      <c r="A9" s="487" t="s">
        <v>256</v>
      </c>
      <c r="B9" s="886">
        <v>1207</v>
      </c>
      <c r="C9" s="886">
        <v>1174</v>
      </c>
      <c r="D9" s="886">
        <v>1047</v>
      </c>
      <c r="E9" s="886">
        <v>1009</v>
      </c>
      <c r="F9" s="886">
        <v>990</v>
      </c>
      <c r="G9" s="886">
        <v>1044</v>
      </c>
      <c r="H9" s="886">
        <v>1103</v>
      </c>
      <c r="I9" s="886">
        <v>1131</v>
      </c>
      <c r="J9" s="884">
        <f>I9/'8.1'!J9*100</f>
        <v>12.256176853055917</v>
      </c>
    </row>
    <row r="10" spans="1:10" ht="12.75" customHeight="1" x14ac:dyDescent="0.2">
      <c r="A10" s="487" t="s">
        <v>172</v>
      </c>
      <c r="B10" s="886">
        <v>265</v>
      </c>
      <c r="C10" s="886">
        <v>259</v>
      </c>
      <c r="D10" s="886">
        <v>260</v>
      </c>
      <c r="E10" s="886">
        <v>253</v>
      </c>
      <c r="F10" s="886">
        <v>250</v>
      </c>
      <c r="G10" s="886">
        <v>241</v>
      </c>
      <c r="H10" s="886">
        <v>257</v>
      </c>
      <c r="I10" s="886">
        <v>252</v>
      </c>
      <c r="J10" s="884">
        <f>I10/'8.1'!J10*100</f>
        <v>10.00396982929734</v>
      </c>
    </row>
    <row r="11" spans="1:10" ht="12.75" customHeight="1" x14ac:dyDescent="0.2">
      <c r="A11" s="487" t="s">
        <v>173</v>
      </c>
      <c r="B11" s="886">
        <v>408</v>
      </c>
      <c r="C11" s="886">
        <v>388</v>
      </c>
      <c r="D11" s="886">
        <v>335</v>
      </c>
      <c r="E11" s="886">
        <v>320</v>
      </c>
      <c r="F11" s="886">
        <v>312</v>
      </c>
      <c r="G11" s="886">
        <v>341</v>
      </c>
      <c r="H11" s="886">
        <v>379</v>
      </c>
      <c r="I11" s="886">
        <v>387</v>
      </c>
      <c r="J11" s="884">
        <f>I11/'8.1'!J11*100</f>
        <v>6.1137440758293842</v>
      </c>
    </row>
    <row r="12" spans="1:10" ht="12.75" customHeight="1" x14ac:dyDescent="0.2">
      <c r="A12" s="487" t="s">
        <v>257</v>
      </c>
      <c r="B12" s="886">
        <v>1023</v>
      </c>
      <c r="C12" s="886">
        <v>1023</v>
      </c>
      <c r="D12" s="886">
        <v>980</v>
      </c>
      <c r="E12" s="886">
        <v>945</v>
      </c>
      <c r="F12" s="886">
        <v>885</v>
      </c>
      <c r="G12" s="886">
        <v>910</v>
      </c>
      <c r="H12" s="886">
        <v>958</v>
      </c>
      <c r="I12" s="886">
        <v>932</v>
      </c>
      <c r="J12" s="884">
        <f>I12/'8.1'!J12*100</f>
        <v>11.336820338158375</v>
      </c>
    </row>
    <row r="13" spans="1:10" ht="12.75" customHeight="1" x14ac:dyDescent="0.2">
      <c r="A13" s="487" t="s">
        <v>174</v>
      </c>
      <c r="B13" s="886">
        <v>108</v>
      </c>
      <c r="C13" s="886">
        <v>100</v>
      </c>
      <c r="D13" s="886">
        <v>88</v>
      </c>
      <c r="E13" s="886">
        <v>81</v>
      </c>
      <c r="F13" s="886">
        <v>94</v>
      </c>
      <c r="G13" s="886">
        <v>81</v>
      </c>
      <c r="H13" s="886">
        <v>68</v>
      </c>
      <c r="I13" s="886">
        <v>67</v>
      </c>
      <c r="J13" s="884">
        <f>I13/'8.1'!J13*100</f>
        <v>8.1508515815085154</v>
      </c>
    </row>
    <row r="14" spans="1:10" ht="12.75" customHeight="1" x14ac:dyDescent="0.2">
      <c r="A14" s="487" t="s">
        <v>175</v>
      </c>
      <c r="B14" s="886">
        <v>123</v>
      </c>
      <c r="C14" s="886">
        <v>123</v>
      </c>
      <c r="D14" s="886">
        <v>125</v>
      </c>
      <c r="E14" s="886">
        <v>129</v>
      </c>
      <c r="F14" s="886">
        <v>146</v>
      </c>
      <c r="G14" s="886">
        <v>143</v>
      </c>
      <c r="H14" s="886">
        <v>146</v>
      </c>
      <c r="I14" s="886">
        <v>126</v>
      </c>
      <c r="J14" s="884">
        <f>I14/'8.1'!J14*100</f>
        <v>8.4905660377358494</v>
      </c>
    </row>
    <row r="15" spans="1:10" ht="12.75" customHeight="1" x14ac:dyDescent="0.2">
      <c r="A15" s="487" t="s">
        <v>176</v>
      </c>
      <c r="B15" s="886">
        <v>568</v>
      </c>
      <c r="C15" s="886">
        <v>546</v>
      </c>
      <c r="D15" s="886">
        <v>526</v>
      </c>
      <c r="E15" s="886">
        <v>483</v>
      </c>
      <c r="F15" s="886">
        <v>441</v>
      </c>
      <c r="G15" s="886">
        <v>483</v>
      </c>
      <c r="H15" s="886">
        <v>502</v>
      </c>
      <c r="I15" s="886">
        <v>495</v>
      </c>
      <c r="J15" s="884">
        <f>I15/'8.1'!J15*100</f>
        <v>9.6434833430742266</v>
      </c>
    </row>
    <row r="16" spans="1:10" ht="12.75" customHeight="1" x14ac:dyDescent="0.2">
      <c r="A16" s="487" t="s">
        <v>177</v>
      </c>
      <c r="B16" s="886">
        <v>19</v>
      </c>
      <c r="C16" s="886">
        <v>12</v>
      </c>
      <c r="D16" s="886">
        <v>9</v>
      </c>
      <c r="E16" s="886">
        <v>10</v>
      </c>
      <c r="F16" s="886">
        <v>6</v>
      </c>
      <c r="G16" s="886">
        <v>7</v>
      </c>
      <c r="H16" s="886">
        <v>9</v>
      </c>
      <c r="I16" s="886">
        <v>8</v>
      </c>
      <c r="J16" s="884">
        <f>I16/'8.1'!J16*100</f>
        <v>2.2857142857142856</v>
      </c>
    </row>
    <row r="17" spans="1:10" ht="12.75" customHeight="1" x14ac:dyDescent="0.2">
      <c r="A17" s="487" t="s">
        <v>178</v>
      </c>
      <c r="B17" s="886">
        <v>30</v>
      </c>
      <c r="C17" s="886">
        <v>29</v>
      </c>
      <c r="D17" s="886">
        <v>28</v>
      </c>
      <c r="E17" s="886">
        <v>34</v>
      </c>
      <c r="F17" s="886">
        <v>30</v>
      </c>
      <c r="G17" s="886">
        <v>29</v>
      </c>
      <c r="H17" s="886">
        <v>21</v>
      </c>
      <c r="I17" s="886">
        <v>22</v>
      </c>
      <c r="J17" s="884">
        <f>I17/'8.1'!J17*100</f>
        <v>2.491506228765572</v>
      </c>
    </row>
    <row r="18" spans="1:10" ht="12.75" customHeight="1" x14ac:dyDescent="0.2">
      <c r="A18" s="487" t="s">
        <v>258</v>
      </c>
      <c r="B18" s="886">
        <v>22</v>
      </c>
      <c r="C18" s="886">
        <v>22</v>
      </c>
      <c r="D18" s="886">
        <v>22</v>
      </c>
      <c r="E18" s="886">
        <v>15</v>
      </c>
      <c r="F18" s="886">
        <v>15</v>
      </c>
      <c r="G18" s="886">
        <v>12</v>
      </c>
      <c r="H18" s="886">
        <v>13</v>
      </c>
      <c r="I18" s="886">
        <v>20</v>
      </c>
      <c r="J18" s="884">
        <f>I18/'8.1'!J18*100</f>
        <v>5.1413881748071981</v>
      </c>
    </row>
    <row r="19" spans="1:10" ht="12.75" customHeight="1" x14ac:dyDescent="0.2">
      <c r="A19" s="487" t="s">
        <v>249</v>
      </c>
      <c r="B19" s="886">
        <v>1144</v>
      </c>
      <c r="C19" s="886">
        <v>1080</v>
      </c>
      <c r="D19" s="886">
        <v>1045</v>
      </c>
      <c r="E19" s="886">
        <v>952</v>
      </c>
      <c r="F19" s="886">
        <v>989</v>
      </c>
      <c r="G19" s="886">
        <v>1106</v>
      </c>
      <c r="H19" s="886">
        <v>1119</v>
      </c>
      <c r="I19" s="886">
        <v>1093</v>
      </c>
      <c r="J19" s="884">
        <f>I19/'8.1'!J19*100</f>
        <v>6.1660837188310955</v>
      </c>
    </row>
    <row r="20" spans="1:10" ht="12.75" customHeight="1" x14ac:dyDescent="0.2">
      <c r="A20" s="487" t="s">
        <v>179</v>
      </c>
      <c r="B20" s="886">
        <v>214</v>
      </c>
      <c r="C20" s="886">
        <v>185</v>
      </c>
      <c r="D20" s="886">
        <v>185</v>
      </c>
      <c r="E20" s="886">
        <v>172</v>
      </c>
      <c r="F20" s="886">
        <v>156</v>
      </c>
      <c r="G20" s="886">
        <v>143</v>
      </c>
      <c r="H20" s="886">
        <v>147</v>
      </c>
      <c r="I20" s="886">
        <v>149</v>
      </c>
      <c r="J20" s="884">
        <f>I20/'8.1'!J20*100</f>
        <v>5.5164753794890782</v>
      </c>
    </row>
    <row r="21" spans="1:10" ht="12.75" customHeight="1" x14ac:dyDescent="0.2">
      <c r="A21" s="487" t="s">
        <v>180</v>
      </c>
      <c r="B21" s="886">
        <v>6</v>
      </c>
      <c r="C21" s="886">
        <v>7</v>
      </c>
      <c r="D21" s="886">
        <v>7</v>
      </c>
      <c r="E21" s="886">
        <v>5</v>
      </c>
      <c r="F21" s="886">
        <v>3</v>
      </c>
      <c r="G21" s="886">
        <v>4</v>
      </c>
      <c r="H21" s="886">
        <v>4</v>
      </c>
      <c r="I21" s="886">
        <v>4</v>
      </c>
      <c r="J21" s="884">
        <f>I21/'8.1'!J21*100</f>
        <v>1.0810810810810811</v>
      </c>
    </row>
    <row r="22" spans="1:10" ht="12.75" customHeight="1" x14ac:dyDescent="0.2">
      <c r="A22" s="487" t="s">
        <v>181</v>
      </c>
      <c r="B22" s="886">
        <v>159</v>
      </c>
      <c r="C22" s="886">
        <v>166</v>
      </c>
      <c r="D22" s="886">
        <v>155</v>
      </c>
      <c r="E22" s="886">
        <v>138</v>
      </c>
      <c r="F22" s="886">
        <v>145</v>
      </c>
      <c r="G22" s="886">
        <v>158</v>
      </c>
      <c r="H22" s="886">
        <v>130</v>
      </c>
      <c r="I22" s="886">
        <v>139</v>
      </c>
      <c r="J22" s="884">
        <f>I22/'8.1'!J22*100</f>
        <v>9.2976588628762542</v>
      </c>
    </row>
    <row r="23" spans="1:10" ht="12.75" customHeight="1" x14ac:dyDescent="0.2">
      <c r="A23" s="487" t="s">
        <v>250</v>
      </c>
      <c r="B23" s="886">
        <v>788</v>
      </c>
      <c r="C23" s="886">
        <v>749</v>
      </c>
      <c r="D23" s="886">
        <v>736</v>
      </c>
      <c r="E23" s="886">
        <v>744</v>
      </c>
      <c r="F23" s="886">
        <v>748</v>
      </c>
      <c r="G23" s="886">
        <v>781</v>
      </c>
      <c r="H23" s="886">
        <v>788</v>
      </c>
      <c r="I23" s="886">
        <v>799</v>
      </c>
      <c r="J23" s="884">
        <f>I23/'8.1'!J23*100</f>
        <v>6.8413391557496359</v>
      </c>
    </row>
    <row r="24" spans="1:10" ht="12.75" customHeight="1" x14ac:dyDescent="0.2">
      <c r="A24" s="487" t="s">
        <v>251</v>
      </c>
      <c r="B24" s="886">
        <v>1055</v>
      </c>
      <c r="C24" s="886">
        <v>1037</v>
      </c>
      <c r="D24" s="886">
        <v>978</v>
      </c>
      <c r="E24" s="886">
        <v>997</v>
      </c>
      <c r="F24" s="886">
        <v>993</v>
      </c>
      <c r="G24" s="886">
        <v>1040</v>
      </c>
      <c r="H24" s="886">
        <v>1024</v>
      </c>
      <c r="I24" s="886">
        <v>1031</v>
      </c>
      <c r="J24" s="884">
        <f>I24/'8.1'!J24*100</f>
        <v>8.1695721077654522</v>
      </c>
    </row>
    <row r="25" spans="1:10" ht="12.75" customHeight="1" x14ac:dyDescent="0.2">
      <c r="A25" s="487" t="s">
        <v>182</v>
      </c>
      <c r="B25" s="886">
        <v>34</v>
      </c>
      <c r="C25" s="886">
        <v>32</v>
      </c>
      <c r="D25" s="886">
        <v>29</v>
      </c>
      <c r="E25" s="886">
        <v>26</v>
      </c>
      <c r="F25" s="886">
        <v>26</v>
      </c>
      <c r="G25" s="886">
        <v>30</v>
      </c>
      <c r="H25" s="886">
        <v>27</v>
      </c>
      <c r="I25" s="886">
        <v>23</v>
      </c>
      <c r="J25" s="884">
        <f>I25/'8.1'!J25*100</f>
        <v>4.0492957746478879</v>
      </c>
    </row>
    <row r="26" spans="1:10" ht="12.75" customHeight="1" x14ac:dyDescent="0.2">
      <c r="A26" s="487" t="s">
        <v>259</v>
      </c>
      <c r="B26" s="886">
        <v>1210</v>
      </c>
      <c r="C26" s="886">
        <v>1178</v>
      </c>
      <c r="D26" s="886">
        <v>1132</v>
      </c>
      <c r="E26" s="886">
        <v>1096</v>
      </c>
      <c r="F26" s="886">
        <v>1096</v>
      </c>
      <c r="G26" s="886">
        <v>1207</v>
      </c>
      <c r="H26" s="886">
        <v>1223</v>
      </c>
      <c r="I26" s="886">
        <v>1187</v>
      </c>
      <c r="J26" s="884">
        <f>I26/'8.1'!J26*100</f>
        <v>10.245123424823062</v>
      </c>
    </row>
    <row r="27" spans="1:10" ht="12.75" customHeight="1" x14ac:dyDescent="0.2">
      <c r="A27" s="487" t="s">
        <v>183</v>
      </c>
      <c r="B27" s="886">
        <v>83</v>
      </c>
      <c r="C27" s="886">
        <v>83</v>
      </c>
      <c r="D27" s="886">
        <v>82</v>
      </c>
      <c r="E27" s="886">
        <v>83</v>
      </c>
      <c r="F27" s="886">
        <v>83</v>
      </c>
      <c r="G27" s="886">
        <v>98</v>
      </c>
      <c r="H27" s="886">
        <v>105</v>
      </c>
      <c r="I27" s="886">
        <v>105</v>
      </c>
      <c r="J27" s="884">
        <f>I27/'8.1'!J27*100</f>
        <v>6.844850065189048</v>
      </c>
    </row>
    <row r="28" spans="1:10" ht="12.75" customHeight="1" x14ac:dyDescent="0.2">
      <c r="A28" s="487" t="s">
        <v>184</v>
      </c>
      <c r="B28" s="886">
        <v>372</v>
      </c>
      <c r="C28" s="886">
        <v>332</v>
      </c>
      <c r="D28" s="886">
        <v>316</v>
      </c>
      <c r="E28" s="886">
        <v>317</v>
      </c>
      <c r="F28" s="886">
        <v>318</v>
      </c>
      <c r="G28" s="886">
        <v>318</v>
      </c>
      <c r="H28" s="886">
        <v>322</v>
      </c>
      <c r="I28" s="886">
        <v>325</v>
      </c>
      <c r="J28" s="884">
        <f>I28/'8.1'!J28*100</f>
        <v>7.6148078725398323</v>
      </c>
    </row>
    <row r="29" spans="1:10" ht="12.75" customHeight="1" x14ac:dyDescent="0.2">
      <c r="A29" s="487" t="s">
        <v>1561</v>
      </c>
      <c r="B29" s="886">
        <v>144</v>
      </c>
      <c r="C29" s="886">
        <v>149</v>
      </c>
      <c r="D29" s="886">
        <v>158</v>
      </c>
      <c r="E29" s="886">
        <v>155</v>
      </c>
      <c r="F29" s="886">
        <v>168</v>
      </c>
      <c r="G29" s="886">
        <v>162</v>
      </c>
      <c r="H29" s="886">
        <v>168</v>
      </c>
      <c r="I29" s="886">
        <v>173</v>
      </c>
      <c r="J29" s="884">
        <f>I29/'8.1'!J29*100</f>
        <v>6.3955637707948236</v>
      </c>
    </row>
    <row r="30" spans="1:10" ht="12.75" customHeight="1" x14ac:dyDescent="0.2">
      <c r="A30" s="487" t="s">
        <v>185</v>
      </c>
      <c r="B30" s="886">
        <v>1380</v>
      </c>
      <c r="C30" s="886">
        <v>1255</v>
      </c>
      <c r="D30" s="886">
        <v>1245</v>
      </c>
      <c r="E30" s="886">
        <v>1213</v>
      </c>
      <c r="F30" s="886">
        <v>1218</v>
      </c>
      <c r="G30" s="886">
        <v>1342</v>
      </c>
      <c r="H30" s="886">
        <v>1395</v>
      </c>
      <c r="I30" s="886">
        <v>1442</v>
      </c>
      <c r="J30" s="884">
        <f>I30/'8.1'!J30*100</f>
        <v>18.84967320261438</v>
      </c>
    </row>
    <row r="31" spans="1:10" ht="12.75" customHeight="1" x14ac:dyDescent="0.2">
      <c r="A31" s="487" t="s">
        <v>1560</v>
      </c>
      <c r="B31" s="886">
        <v>152</v>
      </c>
      <c r="C31" s="886">
        <v>149</v>
      </c>
      <c r="D31" s="886">
        <v>141</v>
      </c>
      <c r="E31" s="886">
        <v>126</v>
      </c>
      <c r="F31" s="886">
        <v>105</v>
      </c>
      <c r="G31" s="886">
        <v>96</v>
      </c>
      <c r="H31" s="886">
        <v>107</v>
      </c>
      <c r="I31" s="886">
        <v>110</v>
      </c>
      <c r="J31" s="884">
        <f>I31/'8.1'!J31*100</f>
        <v>7.3480293921175681</v>
      </c>
    </row>
    <row r="32" spans="1:10" ht="12.75" customHeight="1" x14ac:dyDescent="0.2">
      <c r="A32" s="487" t="s">
        <v>186</v>
      </c>
      <c r="B32" s="886">
        <v>219</v>
      </c>
      <c r="C32" s="886">
        <v>208</v>
      </c>
      <c r="D32" s="886">
        <v>218</v>
      </c>
      <c r="E32" s="886">
        <v>199</v>
      </c>
      <c r="F32" s="886">
        <v>211</v>
      </c>
      <c r="G32" s="886">
        <v>217</v>
      </c>
      <c r="H32" s="886">
        <v>211</v>
      </c>
      <c r="I32" s="886">
        <v>199</v>
      </c>
      <c r="J32" s="884">
        <f>I32/'8.1'!J32*100</f>
        <v>6.4214262665375932</v>
      </c>
    </row>
    <row r="33" spans="1:10" ht="12.75" customHeight="1" x14ac:dyDescent="0.2">
      <c r="A33" s="487" t="s">
        <v>252</v>
      </c>
      <c r="B33" s="886">
        <v>1227</v>
      </c>
      <c r="C33" s="886">
        <v>1132</v>
      </c>
      <c r="D33" s="886">
        <v>1108</v>
      </c>
      <c r="E33" s="886">
        <v>1050</v>
      </c>
      <c r="F33" s="886">
        <v>1128</v>
      </c>
      <c r="G33" s="886">
        <v>1126</v>
      </c>
      <c r="H33" s="886">
        <v>1147</v>
      </c>
      <c r="I33" s="886">
        <v>1132</v>
      </c>
      <c r="J33" s="884">
        <f>I33/'8.1'!J33*100</f>
        <v>7.5471698113207548</v>
      </c>
    </row>
    <row r="34" spans="1:10" s="452" customFormat="1" ht="12.75" customHeight="1" x14ac:dyDescent="0.2">
      <c r="A34" s="491" t="s">
        <v>31</v>
      </c>
      <c r="B34" s="887">
        <v>8102</v>
      </c>
      <c r="C34" s="887">
        <v>7670</v>
      </c>
      <c r="D34" s="887">
        <v>7140</v>
      </c>
      <c r="E34" s="887">
        <v>6654</v>
      </c>
      <c r="F34" s="887">
        <v>6789</v>
      </c>
      <c r="G34" s="887">
        <v>7141</v>
      </c>
      <c r="H34" s="887">
        <v>7349</v>
      </c>
      <c r="I34" s="887">
        <v>7297</v>
      </c>
      <c r="J34" s="889">
        <f>I34/'8.1'!J34*100</f>
        <v>14.150248215947874</v>
      </c>
    </row>
    <row r="35" spans="1:10" ht="12.75" customHeight="1" x14ac:dyDescent="0.2">
      <c r="A35" s="487" t="s">
        <v>187</v>
      </c>
      <c r="B35" s="886">
        <v>1584</v>
      </c>
      <c r="C35" s="886">
        <v>1566</v>
      </c>
      <c r="D35" s="886">
        <v>1493</v>
      </c>
      <c r="E35" s="886">
        <v>1453</v>
      </c>
      <c r="F35" s="886">
        <v>1444</v>
      </c>
      <c r="G35" s="886">
        <v>1461</v>
      </c>
      <c r="H35" s="886">
        <v>1466</v>
      </c>
      <c r="I35" s="886">
        <v>1508</v>
      </c>
      <c r="J35" s="884">
        <f>I35/'8.1'!J35*100</f>
        <v>17.960933777989517</v>
      </c>
    </row>
    <row r="36" spans="1:10" ht="12.75" customHeight="1" x14ac:dyDescent="0.2">
      <c r="A36" s="487" t="s">
        <v>188</v>
      </c>
      <c r="B36" s="886">
        <v>706</v>
      </c>
      <c r="C36" s="886">
        <v>627</v>
      </c>
      <c r="D36" s="886">
        <v>560</v>
      </c>
      <c r="E36" s="886">
        <v>572</v>
      </c>
      <c r="F36" s="886">
        <v>590</v>
      </c>
      <c r="G36" s="886">
        <v>656</v>
      </c>
      <c r="H36" s="886">
        <v>627</v>
      </c>
      <c r="I36" s="886">
        <v>581</v>
      </c>
      <c r="J36" s="884">
        <f>I36/'8.1'!J36*100</f>
        <v>17.078189300411523</v>
      </c>
    </row>
    <row r="37" spans="1:10" ht="12.75" customHeight="1" x14ac:dyDescent="0.2">
      <c r="A37" s="487" t="s">
        <v>189</v>
      </c>
      <c r="B37" s="886">
        <v>409</v>
      </c>
      <c r="C37" s="886">
        <v>413</v>
      </c>
      <c r="D37" s="886">
        <v>395</v>
      </c>
      <c r="E37" s="886">
        <v>395</v>
      </c>
      <c r="F37" s="886">
        <v>413</v>
      </c>
      <c r="G37" s="886">
        <v>433</v>
      </c>
      <c r="H37" s="886">
        <v>420</v>
      </c>
      <c r="I37" s="886">
        <v>390</v>
      </c>
      <c r="J37" s="884">
        <f>I37/'8.1'!J37*100</f>
        <v>6.5822784810126587</v>
      </c>
    </row>
    <row r="38" spans="1:10" ht="12.75" customHeight="1" x14ac:dyDescent="0.2">
      <c r="A38" s="487" t="s">
        <v>260</v>
      </c>
      <c r="B38" s="886">
        <v>2209</v>
      </c>
      <c r="C38" s="886">
        <v>2138</v>
      </c>
      <c r="D38" s="886">
        <v>2081</v>
      </c>
      <c r="E38" s="886">
        <v>1994</v>
      </c>
      <c r="F38" s="886">
        <v>1974</v>
      </c>
      <c r="G38" s="886">
        <v>2023</v>
      </c>
      <c r="H38" s="886">
        <v>2008</v>
      </c>
      <c r="I38" s="886">
        <v>2043</v>
      </c>
      <c r="J38" s="884">
        <f>I38/'8.1'!J38*100</f>
        <v>10.296341094647717</v>
      </c>
    </row>
    <row r="39" spans="1:10" ht="12.75" customHeight="1" x14ac:dyDescent="0.2">
      <c r="A39" s="487" t="s">
        <v>1861</v>
      </c>
      <c r="B39" s="886">
        <v>592</v>
      </c>
      <c r="C39" s="886">
        <v>604</v>
      </c>
      <c r="D39" s="886">
        <v>644</v>
      </c>
      <c r="E39" s="886">
        <v>642</v>
      </c>
      <c r="F39" s="886">
        <v>677</v>
      </c>
      <c r="G39" s="886">
        <v>723</v>
      </c>
      <c r="H39" s="886">
        <v>716</v>
      </c>
      <c r="I39" s="886">
        <v>704</v>
      </c>
      <c r="J39" s="884">
        <f>I39/'8.1'!J39*100</f>
        <v>15.742397137745975</v>
      </c>
    </row>
    <row r="40" spans="1:10" ht="12.75" customHeight="1" x14ac:dyDescent="0.2">
      <c r="A40" s="487" t="s">
        <v>271</v>
      </c>
      <c r="B40" s="886">
        <v>176</v>
      </c>
      <c r="C40" s="886">
        <v>163</v>
      </c>
      <c r="D40" s="886">
        <v>150</v>
      </c>
      <c r="E40" s="886">
        <v>146</v>
      </c>
      <c r="F40" s="886">
        <v>169</v>
      </c>
      <c r="G40" s="886">
        <v>159</v>
      </c>
      <c r="H40" s="886">
        <v>166</v>
      </c>
      <c r="I40" s="886">
        <v>171</v>
      </c>
      <c r="J40" s="884">
        <f>I40/'8.1'!J40*100</f>
        <v>12.179487179487179</v>
      </c>
    </row>
    <row r="41" spans="1:10" ht="12.75" customHeight="1" x14ac:dyDescent="0.2">
      <c r="A41" s="487" t="s">
        <v>253</v>
      </c>
      <c r="B41" s="886">
        <v>262</v>
      </c>
      <c r="C41" s="886">
        <v>261</v>
      </c>
      <c r="D41" s="886">
        <v>279</v>
      </c>
      <c r="E41" s="886">
        <v>255</v>
      </c>
      <c r="F41" s="886">
        <v>251</v>
      </c>
      <c r="G41" s="886">
        <v>256</v>
      </c>
      <c r="H41" s="886">
        <v>253</v>
      </c>
      <c r="I41" s="886">
        <v>275</v>
      </c>
      <c r="J41" s="884">
        <f>I41/'8.1'!J41*100</f>
        <v>6.604226705091258</v>
      </c>
    </row>
    <row r="42" spans="1:10" ht="12.75" customHeight="1" x14ac:dyDescent="0.2">
      <c r="A42" s="487" t="s">
        <v>1559</v>
      </c>
      <c r="B42" s="886">
        <v>1480</v>
      </c>
      <c r="C42" s="886">
        <v>1419</v>
      </c>
      <c r="D42" s="886">
        <v>1311</v>
      </c>
      <c r="E42" s="886">
        <v>1262</v>
      </c>
      <c r="F42" s="886">
        <v>1335</v>
      </c>
      <c r="G42" s="886">
        <v>1379</v>
      </c>
      <c r="H42" s="886">
        <v>1316</v>
      </c>
      <c r="I42" s="886">
        <v>1282</v>
      </c>
      <c r="J42" s="884">
        <f>I42/'8.1'!J42*100</f>
        <v>8.4581381539882567</v>
      </c>
    </row>
    <row r="43" spans="1:10" ht="12.75" customHeight="1" x14ac:dyDescent="0.2">
      <c r="A43" s="487" t="s">
        <v>190</v>
      </c>
      <c r="B43" s="886">
        <v>212</v>
      </c>
      <c r="C43" s="886">
        <v>197</v>
      </c>
      <c r="D43" s="886">
        <v>201</v>
      </c>
      <c r="E43" s="886">
        <v>196</v>
      </c>
      <c r="F43" s="886">
        <v>203</v>
      </c>
      <c r="G43" s="886">
        <v>219</v>
      </c>
      <c r="H43" s="886">
        <v>221</v>
      </c>
      <c r="I43" s="886">
        <v>205</v>
      </c>
      <c r="J43" s="884">
        <f>I43/'8.1'!J43*100</f>
        <v>9.3735711019661636</v>
      </c>
    </row>
    <row r="44" spans="1:10" ht="12.75" customHeight="1" x14ac:dyDescent="0.2">
      <c r="A44" s="487" t="s">
        <v>191</v>
      </c>
      <c r="B44" s="886">
        <v>358</v>
      </c>
      <c r="C44" s="886">
        <v>357</v>
      </c>
      <c r="D44" s="886">
        <v>350</v>
      </c>
      <c r="E44" s="886">
        <v>354</v>
      </c>
      <c r="F44" s="886">
        <v>340</v>
      </c>
      <c r="G44" s="886">
        <v>353</v>
      </c>
      <c r="H44" s="886">
        <v>343</v>
      </c>
      <c r="I44" s="886">
        <v>354</v>
      </c>
      <c r="J44" s="884">
        <f>I44/'8.1'!J44*100</f>
        <v>5.5765595463137991</v>
      </c>
    </row>
    <row r="45" spans="1:10" ht="12.75" customHeight="1" x14ac:dyDescent="0.2">
      <c r="A45" s="487" t="s">
        <v>263</v>
      </c>
      <c r="B45" s="886">
        <v>1514</v>
      </c>
      <c r="C45" s="886">
        <v>1448</v>
      </c>
      <c r="D45" s="886">
        <v>1388</v>
      </c>
      <c r="E45" s="886">
        <v>1415</v>
      </c>
      <c r="F45" s="886">
        <v>1437</v>
      </c>
      <c r="G45" s="886">
        <v>1452</v>
      </c>
      <c r="H45" s="886">
        <v>1479</v>
      </c>
      <c r="I45" s="886">
        <v>1440</v>
      </c>
      <c r="J45" s="884">
        <f>I45/'8.1'!J45*100</f>
        <v>12.039127163280662</v>
      </c>
    </row>
    <row r="46" spans="1:10" ht="12.75" customHeight="1" x14ac:dyDescent="0.2">
      <c r="A46" s="487" t="s">
        <v>264</v>
      </c>
      <c r="B46" s="886">
        <v>12</v>
      </c>
      <c r="C46" s="886">
        <v>14</v>
      </c>
      <c r="D46" s="886">
        <v>11</v>
      </c>
      <c r="E46" s="886">
        <v>12</v>
      </c>
      <c r="F46" s="886">
        <v>9</v>
      </c>
      <c r="G46" s="886">
        <v>9</v>
      </c>
      <c r="H46" s="886">
        <v>10</v>
      </c>
      <c r="I46" s="886">
        <v>10</v>
      </c>
      <c r="J46" s="884">
        <f>I46/'8.1'!J46*100</f>
        <v>3.5211267605633805</v>
      </c>
    </row>
    <row r="47" spans="1:10" ht="12.75" customHeight="1" x14ac:dyDescent="0.2">
      <c r="A47" s="487" t="s">
        <v>265</v>
      </c>
      <c r="B47" s="886">
        <v>19</v>
      </c>
      <c r="C47" s="886">
        <v>20</v>
      </c>
      <c r="D47" s="886">
        <v>21</v>
      </c>
      <c r="E47" s="886">
        <v>13</v>
      </c>
      <c r="F47" s="886">
        <v>26</v>
      </c>
      <c r="G47" s="886">
        <v>22</v>
      </c>
      <c r="H47" s="886">
        <v>18</v>
      </c>
      <c r="I47" s="886">
        <v>19</v>
      </c>
      <c r="J47" s="884">
        <f>I47/'8.1'!J47*100</f>
        <v>5.5393586005830908</v>
      </c>
    </row>
    <row r="48" spans="1:10" ht="12.75" customHeight="1" x14ac:dyDescent="0.2">
      <c r="A48" s="487" t="s">
        <v>192</v>
      </c>
      <c r="B48" s="886">
        <v>135</v>
      </c>
      <c r="C48" s="886">
        <v>137</v>
      </c>
      <c r="D48" s="886">
        <v>132</v>
      </c>
      <c r="E48" s="886">
        <v>127</v>
      </c>
      <c r="F48" s="886">
        <v>131</v>
      </c>
      <c r="G48" s="886">
        <v>134</v>
      </c>
      <c r="H48" s="886">
        <v>139</v>
      </c>
      <c r="I48" s="886">
        <v>145</v>
      </c>
      <c r="J48" s="884">
        <f>I48/'8.1'!J48*100</f>
        <v>8.1050866405813302</v>
      </c>
    </row>
    <row r="49" spans="1:10" ht="12.75" customHeight="1" x14ac:dyDescent="0.2">
      <c r="A49" s="487" t="s">
        <v>193</v>
      </c>
      <c r="B49" s="886">
        <v>325</v>
      </c>
      <c r="C49" s="886">
        <v>311</v>
      </c>
      <c r="D49" s="886">
        <v>243</v>
      </c>
      <c r="E49" s="886">
        <v>234</v>
      </c>
      <c r="F49" s="886">
        <v>243</v>
      </c>
      <c r="G49" s="886">
        <v>223</v>
      </c>
      <c r="H49" s="886">
        <v>266</v>
      </c>
      <c r="I49" s="886">
        <v>258</v>
      </c>
      <c r="J49" s="884">
        <f>I49/'8.1'!J49*100</f>
        <v>15.458358298382265</v>
      </c>
    </row>
    <row r="50" spans="1:10" ht="12.75" customHeight="1" x14ac:dyDescent="0.2">
      <c r="A50" s="487" t="s">
        <v>1227</v>
      </c>
      <c r="B50" s="886">
        <v>345</v>
      </c>
      <c r="C50" s="886">
        <v>356</v>
      </c>
      <c r="D50" s="886">
        <v>364</v>
      </c>
      <c r="E50" s="886">
        <v>379</v>
      </c>
      <c r="F50" s="886">
        <v>390</v>
      </c>
      <c r="G50" s="886">
        <v>433</v>
      </c>
      <c r="H50" s="886">
        <v>454</v>
      </c>
      <c r="I50" s="886">
        <v>428</v>
      </c>
      <c r="J50" s="884">
        <f>I50/'8.1'!J50*100</f>
        <v>10.96311475409836</v>
      </c>
    </row>
    <row r="51" spans="1:10" ht="12.75" customHeight="1" x14ac:dyDescent="0.2">
      <c r="A51" s="487" t="s">
        <v>1226</v>
      </c>
      <c r="B51" s="886">
        <v>37</v>
      </c>
      <c r="C51" s="886">
        <v>31</v>
      </c>
      <c r="D51" s="886">
        <v>27</v>
      </c>
      <c r="E51" s="886">
        <v>28</v>
      </c>
      <c r="F51" s="886">
        <v>27</v>
      </c>
      <c r="G51" s="886">
        <v>32</v>
      </c>
      <c r="H51" s="886">
        <v>31</v>
      </c>
      <c r="I51" s="886">
        <v>45</v>
      </c>
      <c r="J51" s="884">
        <f>I51/'8.1'!J51*100</f>
        <v>6.4011379800853492</v>
      </c>
    </row>
    <row r="52" spans="1:10" ht="12.75" customHeight="1" x14ac:dyDescent="0.2">
      <c r="A52" s="487" t="s">
        <v>194</v>
      </c>
      <c r="B52" s="886">
        <v>124</v>
      </c>
      <c r="C52" s="886">
        <v>120</v>
      </c>
      <c r="D52" s="886">
        <v>108</v>
      </c>
      <c r="E52" s="886">
        <v>103</v>
      </c>
      <c r="F52" s="886">
        <v>94</v>
      </c>
      <c r="G52" s="886">
        <v>86</v>
      </c>
      <c r="H52" s="886">
        <v>102</v>
      </c>
      <c r="I52" s="886">
        <v>97</v>
      </c>
      <c r="J52" s="884">
        <f>I52/'8.1'!J52*100</f>
        <v>7.5369075369075373</v>
      </c>
    </row>
    <row r="53" spans="1:10" ht="12.75" customHeight="1" x14ac:dyDescent="0.2">
      <c r="A53" s="487" t="s">
        <v>254</v>
      </c>
      <c r="B53" s="886">
        <v>771</v>
      </c>
      <c r="C53" s="886">
        <v>699</v>
      </c>
      <c r="D53" s="886">
        <v>666</v>
      </c>
      <c r="E53" s="886">
        <v>593</v>
      </c>
      <c r="F53" s="886">
        <v>620</v>
      </c>
      <c r="G53" s="886">
        <v>663</v>
      </c>
      <c r="H53" s="886">
        <v>657</v>
      </c>
      <c r="I53" s="886">
        <v>681</v>
      </c>
      <c r="J53" s="884">
        <f>I53/'8.1'!J53*100</f>
        <v>8.1537356321839081</v>
      </c>
    </row>
    <row r="54" spans="1:10" s="9" customFormat="1" ht="12.75" customHeight="1" x14ac:dyDescent="0.2">
      <c r="A54" s="863" t="s">
        <v>46</v>
      </c>
      <c r="B54" s="888">
        <f>SUM(B4:B53)</f>
        <v>34218</v>
      </c>
      <c r="C54" s="888">
        <f t="shared" ref="C54:I54" si="0">SUM(C4:C53)</f>
        <v>32782</v>
      </c>
      <c r="D54" s="888">
        <f t="shared" si="0"/>
        <v>31194</v>
      </c>
      <c r="E54" s="888">
        <f t="shared" si="0"/>
        <v>29925</v>
      </c>
      <c r="F54" s="888">
        <f t="shared" si="0"/>
        <v>30268</v>
      </c>
      <c r="G54" s="888">
        <f t="shared" si="0"/>
        <v>31645</v>
      </c>
      <c r="H54" s="888">
        <f>SUM(H4:H53)</f>
        <v>32117</v>
      </c>
      <c r="I54" s="888">
        <f t="shared" si="0"/>
        <v>31861</v>
      </c>
      <c r="J54" s="889">
        <f>I54/'8.1'!J54*100</f>
        <v>10.30906820079079</v>
      </c>
    </row>
    <row r="55" spans="1:10" s="12" customFormat="1" ht="15" x14ac:dyDescent="0.25">
      <c r="A55" s="1" t="s">
        <v>1862</v>
      </c>
      <c r="B55" s="883"/>
      <c r="C55" s="883"/>
      <c r="D55" s="883"/>
      <c r="E55" s="883"/>
      <c r="F55" s="883"/>
      <c r="G55" s="883"/>
    </row>
    <row r="56" spans="1:10" ht="12.75" customHeight="1" x14ac:dyDescent="0.2">
      <c r="A56" s="1" t="s">
        <v>1863</v>
      </c>
      <c r="J56" s="21"/>
    </row>
    <row r="57" spans="1:10" x14ac:dyDescent="0.2">
      <c r="A57" s="348" t="s">
        <v>275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54:G54" formulaRange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L55"/>
  <sheetViews>
    <sheetView topLeftCell="I36" workbookViewId="0">
      <selection activeCell="E34" sqref="E34"/>
    </sheetView>
  </sheetViews>
  <sheetFormatPr defaultColWidth="9.140625" defaultRowHeight="12.75" x14ac:dyDescent="0.2"/>
  <cols>
    <col min="1" max="1" width="18.85546875" style="441" customWidth="1"/>
    <col min="2" max="12" width="6.7109375" style="441" customWidth="1"/>
    <col min="13" max="16384" width="9.140625" style="441"/>
  </cols>
  <sheetData>
    <row r="1" spans="1:12" ht="15" x14ac:dyDescent="0.25">
      <c r="A1" s="453" t="s">
        <v>1866</v>
      </c>
    </row>
    <row r="3" spans="1:12" s="443" customFormat="1" ht="101.25" customHeight="1" x14ac:dyDescent="0.2">
      <c r="A3" s="442" t="s">
        <v>1228</v>
      </c>
      <c r="B3" s="530" t="s">
        <v>1235</v>
      </c>
      <c r="C3" s="530" t="s">
        <v>276</v>
      </c>
      <c r="D3" s="530" t="s">
        <v>1034</v>
      </c>
      <c r="E3" s="530" t="s">
        <v>1229</v>
      </c>
      <c r="F3" s="530" t="s">
        <v>280</v>
      </c>
      <c r="G3" s="530" t="s">
        <v>277</v>
      </c>
      <c r="H3" s="530" t="s">
        <v>279</v>
      </c>
      <c r="I3" s="530" t="s">
        <v>340</v>
      </c>
      <c r="J3" s="530" t="s">
        <v>1230</v>
      </c>
      <c r="K3" s="530" t="s">
        <v>282</v>
      </c>
      <c r="L3" s="530" t="s">
        <v>283</v>
      </c>
    </row>
    <row r="4" spans="1:12" x14ac:dyDescent="0.2">
      <c r="A4" s="524" t="s">
        <v>168</v>
      </c>
      <c r="B4" s="525">
        <v>8</v>
      </c>
      <c r="C4" s="525">
        <v>0</v>
      </c>
      <c r="D4" s="525">
        <v>8</v>
      </c>
      <c r="E4" s="525">
        <v>0</v>
      </c>
      <c r="F4" s="525">
        <v>0</v>
      </c>
      <c r="G4" s="525">
        <v>0</v>
      </c>
      <c r="H4" s="525">
        <v>0</v>
      </c>
      <c r="I4" s="525">
        <v>0</v>
      </c>
      <c r="J4" s="525">
        <v>0</v>
      </c>
      <c r="K4" s="525">
        <v>0</v>
      </c>
      <c r="L4" s="525">
        <v>16</v>
      </c>
    </row>
    <row r="5" spans="1:12" x14ac:dyDescent="0.2">
      <c r="A5" s="495" t="s">
        <v>169</v>
      </c>
      <c r="B5" s="496">
        <v>162</v>
      </c>
      <c r="C5" s="496">
        <v>0</v>
      </c>
      <c r="D5" s="496">
        <v>10</v>
      </c>
      <c r="E5" s="496">
        <v>7</v>
      </c>
      <c r="F5" s="496">
        <v>0</v>
      </c>
      <c r="G5" s="496">
        <v>0</v>
      </c>
      <c r="H5" s="496">
        <v>5</v>
      </c>
      <c r="I5" s="496">
        <v>1</v>
      </c>
      <c r="J5" s="496">
        <v>1</v>
      </c>
      <c r="K5" s="496">
        <v>6</v>
      </c>
      <c r="L5" s="496">
        <v>166</v>
      </c>
    </row>
    <row r="6" spans="1:12" x14ac:dyDescent="0.2">
      <c r="A6" s="495" t="s">
        <v>170</v>
      </c>
      <c r="B6" s="496">
        <v>1025</v>
      </c>
      <c r="C6" s="496">
        <v>8</v>
      </c>
      <c r="D6" s="496">
        <v>45</v>
      </c>
      <c r="E6" s="496">
        <v>48</v>
      </c>
      <c r="F6" s="496">
        <v>4</v>
      </c>
      <c r="G6" s="496">
        <v>2</v>
      </c>
      <c r="H6" s="496">
        <v>71</v>
      </c>
      <c r="I6" s="496">
        <v>13</v>
      </c>
      <c r="J6" s="496">
        <v>27</v>
      </c>
      <c r="K6" s="496">
        <v>118</v>
      </c>
      <c r="L6" s="496">
        <v>899</v>
      </c>
    </row>
    <row r="7" spans="1:12" x14ac:dyDescent="0.2">
      <c r="A7" s="495" t="s">
        <v>171</v>
      </c>
      <c r="B7" s="496">
        <v>1494</v>
      </c>
      <c r="C7" s="496">
        <v>31</v>
      </c>
      <c r="D7" s="496">
        <v>115</v>
      </c>
      <c r="E7" s="496">
        <v>41</v>
      </c>
      <c r="F7" s="496">
        <v>4</v>
      </c>
      <c r="G7" s="496">
        <v>4</v>
      </c>
      <c r="H7" s="496">
        <v>67</v>
      </c>
      <c r="I7" s="496">
        <v>18</v>
      </c>
      <c r="J7" s="496">
        <v>72</v>
      </c>
      <c r="K7" s="496">
        <v>44</v>
      </c>
      <c r="L7" s="496">
        <v>1480</v>
      </c>
    </row>
    <row r="8" spans="1:12" x14ac:dyDescent="0.2">
      <c r="A8" s="495" t="s">
        <v>255</v>
      </c>
      <c r="B8" s="496">
        <v>14</v>
      </c>
      <c r="C8" s="496">
        <v>0</v>
      </c>
      <c r="D8" s="496">
        <v>2</v>
      </c>
      <c r="E8" s="496">
        <v>0</v>
      </c>
      <c r="F8" s="496">
        <v>0</v>
      </c>
      <c r="G8" s="496">
        <v>0</v>
      </c>
      <c r="H8" s="496">
        <v>0</v>
      </c>
      <c r="I8" s="496">
        <v>0</v>
      </c>
      <c r="J8" s="496">
        <v>0</v>
      </c>
      <c r="K8" s="496">
        <v>0</v>
      </c>
      <c r="L8" s="496">
        <v>16</v>
      </c>
    </row>
    <row r="9" spans="1:12" x14ac:dyDescent="0.2">
      <c r="A9" s="495" t="s">
        <v>256</v>
      </c>
      <c r="B9" s="496">
        <v>1103</v>
      </c>
      <c r="C9" s="496">
        <v>22</v>
      </c>
      <c r="D9" s="496">
        <v>91</v>
      </c>
      <c r="E9" s="496">
        <v>28</v>
      </c>
      <c r="F9" s="496">
        <v>0</v>
      </c>
      <c r="G9" s="496">
        <v>6</v>
      </c>
      <c r="H9" s="496">
        <v>56</v>
      </c>
      <c r="I9" s="496">
        <v>36</v>
      </c>
      <c r="J9" s="496">
        <v>7</v>
      </c>
      <c r="K9" s="496">
        <v>8</v>
      </c>
      <c r="L9" s="496">
        <v>1131</v>
      </c>
    </row>
    <row r="10" spans="1:12" x14ac:dyDescent="0.2">
      <c r="A10" s="495" t="s">
        <v>172</v>
      </c>
      <c r="B10" s="496">
        <v>257</v>
      </c>
      <c r="C10" s="496">
        <v>3</v>
      </c>
      <c r="D10" s="496">
        <v>29</v>
      </c>
      <c r="E10" s="496">
        <v>8</v>
      </c>
      <c r="F10" s="496">
        <v>1</v>
      </c>
      <c r="G10" s="496">
        <v>0</v>
      </c>
      <c r="H10" s="496">
        <v>19</v>
      </c>
      <c r="I10" s="496">
        <v>18</v>
      </c>
      <c r="J10" s="496">
        <v>2</v>
      </c>
      <c r="K10" s="496">
        <v>7</v>
      </c>
      <c r="L10" s="496">
        <v>252</v>
      </c>
    </row>
    <row r="11" spans="1:12" x14ac:dyDescent="0.2">
      <c r="A11" s="495" t="s">
        <v>173</v>
      </c>
      <c r="B11" s="496">
        <v>379</v>
      </c>
      <c r="C11" s="496">
        <v>4</v>
      </c>
      <c r="D11" s="496">
        <v>43</v>
      </c>
      <c r="E11" s="496">
        <v>12</v>
      </c>
      <c r="F11" s="496">
        <v>9</v>
      </c>
      <c r="G11" s="496">
        <v>1</v>
      </c>
      <c r="H11" s="496">
        <v>42</v>
      </c>
      <c r="I11" s="496">
        <v>5</v>
      </c>
      <c r="J11" s="496">
        <v>12</v>
      </c>
      <c r="K11" s="496">
        <v>0</v>
      </c>
      <c r="L11" s="496">
        <v>387</v>
      </c>
    </row>
    <row r="12" spans="1:12" x14ac:dyDescent="0.2">
      <c r="A12" s="495" t="s">
        <v>257</v>
      </c>
      <c r="B12" s="496">
        <v>958</v>
      </c>
      <c r="C12" s="496">
        <v>19</v>
      </c>
      <c r="D12" s="496">
        <v>42</v>
      </c>
      <c r="E12" s="496">
        <v>41</v>
      </c>
      <c r="F12" s="496">
        <v>1</v>
      </c>
      <c r="G12" s="496">
        <v>4</v>
      </c>
      <c r="H12" s="496">
        <v>47</v>
      </c>
      <c r="I12" s="496">
        <v>13</v>
      </c>
      <c r="J12" s="496">
        <v>42</v>
      </c>
      <c r="K12" s="496">
        <v>23</v>
      </c>
      <c r="L12" s="496">
        <v>932</v>
      </c>
    </row>
    <row r="13" spans="1:12" x14ac:dyDescent="0.2">
      <c r="A13" s="495" t="s">
        <v>174</v>
      </c>
      <c r="B13" s="496">
        <v>68</v>
      </c>
      <c r="C13" s="496">
        <v>0</v>
      </c>
      <c r="D13" s="496">
        <v>1</v>
      </c>
      <c r="E13" s="496">
        <v>2</v>
      </c>
      <c r="F13" s="496">
        <v>2</v>
      </c>
      <c r="G13" s="496">
        <v>2</v>
      </c>
      <c r="H13" s="496">
        <v>3</v>
      </c>
      <c r="I13" s="496">
        <v>0</v>
      </c>
      <c r="J13" s="496">
        <v>1</v>
      </c>
      <c r="K13" s="496">
        <v>0</v>
      </c>
      <c r="L13" s="496">
        <v>67</v>
      </c>
    </row>
    <row r="14" spans="1:12" x14ac:dyDescent="0.2">
      <c r="A14" s="495" t="s">
        <v>175</v>
      </c>
      <c r="B14" s="496">
        <v>146</v>
      </c>
      <c r="C14" s="496">
        <v>2</v>
      </c>
      <c r="D14" s="496">
        <v>5</v>
      </c>
      <c r="E14" s="496">
        <v>11</v>
      </c>
      <c r="F14" s="496">
        <v>0</v>
      </c>
      <c r="G14" s="496">
        <v>1</v>
      </c>
      <c r="H14" s="496">
        <v>12</v>
      </c>
      <c r="I14" s="496">
        <v>0</v>
      </c>
      <c r="J14" s="496">
        <v>9</v>
      </c>
      <c r="K14" s="496">
        <v>16</v>
      </c>
      <c r="L14" s="496">
        <v>126</v>
      </c>
    </row>
    <row r="15" spans="1:12" x14ac:dyDescent="0.2">
      <c r="A15" s="495" t="s">
        <v>176</v>
      </c>
      <c r="B15" s="496">
        <v>502</v>
      </c>
      <c r="C15" s="496">
        <v>6</v>
      </c>
      <c r="D15" s="496">
        <v>39</v>
      </c>
      <c r="E15" s="496">
        <v>13</v>
      </c>
      <c r="F15" s="496">
        <v>1</v>
      </c>
      <c r="G15" s="496">
        <v>0</v>
      </c>
      <c r="H15" s="496">
        <v>31</v>
      </c>
      <c r="I15" s="496">
        <v>3</v>
      </c>
      <c r="J15" s="496">
        <v>28</v>
      </c>
      <c r="K15" s="496">
        <v>4</v>
      </c>
      <c r="L15" s="496">
        <v>495</v>
      </c>
    </row>
    <row r="16" spans="1:12" x14ac:dyDescent="0.2">
      <c r="A16" s="495" t="s">
        <v>177</v>
      </c>
      <c r="B16" s="496">
        <v>9</v>
      </c>
      <c r="C16" s="496">
        <v>1</v>
      </c>
      <c r="D16" s="496">
        <v>0</v>
      </c>
      <c r="E16" s="496">
        <v>0</v>
      </c>
      <c r="F16" s="496">
        <v>0</v>
      </c>
      <c r="G16" s="496">
        <v>0</v>
      </c>
      <c r="H16" s="496">
        <v>0</v>
      </c>
      <c r="I16" s="496">
        <v>1</v>
      </c>
      <c r="J16" s="496">
        <v>0</v>
      </c>
      <c r="K16" s="496">
        <v>1</v>
      </c>
      <c r="L16" s="496">
        <v>8</v>
      </c>
    </row>
    <row r="17" spans="1:12" x14ac:dyDescent="0.2">
      <c r="A17" s="495" t="s">
        <v>178</v>
      </c>
      <c r="B17" s="496">
        <v>21</v>
      </c>
      <c r="C17" s="496">
        <v>0</v>
      </c>
      <c r="D17" s="496">
        <v>1</v>
      </c>
      <c r="E17" s="496">
        <v>3</v>
      </c>
      <c r="F17" s="496">
        <v>0</v>
      </c>
      <c r="G17" s="496">
        <v>0</v>
      </c>
      <c r="H17" s="496">
        <v>3</v>
      </c>
      <c r="I17" s="496">
        <v>0</v>
      </c>
      <c r="J17" s="496">
        <v>0</v>
      </c>
      <c r="K17" s="496">
        <v>0</v>
      </c>
      <c r="L17" s="496">
        <v>22</v>
      </c>
    </row>
    <row r="18" spans="1:12" x14ac:dyDescent="0.2">
      <c r="A18" s="495" t="s">
        <v>258</v>
      </c>
      <c r="B18" s="496">
        <v>13</v>
      </c>
      <c r="C18" s="496">
        <v>0</v>
      </c>
      <c r="D18" s="496">
        <v>7</v>
      </c>
      <c r="E18" s="496">
        <v>1</v>
      </c>
      <c r="F18" s="496">
        <v>0</v>
      </c>
      <c r="G18" s="496">
        <v>0</v>
      </c>
      <c r="H18" s="496">
        <v>1</v>
      </c>
      <c r="I18" s="496">
        <v>0</v>
      </c>
      <c r="J18" s="496">
        <v>0</v>
      </c>
      <c r="K18" s="496">
        <v>0</v>
      </c>
      <c r="L18" s="496">
        <v>20</v>
      </c>
    </row>
    <row r="19" spans="1:12" x14ac:dyDescent="0.2">
      <c r="A19" s="495" t="s">
        <v>249</v>
      </c>
      <c r="B19" s="496">
        <v>1119</v>
      </c>
      <c r="C19" s="496">
        <v>12</v>
      </c>
      <c r="D19" s="496">
        <v>89</v>
      </c>
      <c r="E19" s="496">
        <v>47</v>
      </c>
      <c r="F19" s="496">
        <v>1</v>
      </c>
      <c r="G19" s="496">
        <v>3</v>
      </c>
      <c r="H19" s="496">
        <v>76</v>
      </c>
      <c r="I19" s="496">
        <v>13</v>
      </c>
      <c r="J19" s="496">
        <v>39</v>
      </c>
      <c r="K19" s="496">
        <v>44</v>
      </c>
      <c r="L19" s="496">
        <v>1093</v>
      </c>
    </row>
    <row r="20" spans="1:12" x14ac:dyDescent="0.2">
      <c r="A20" s="495" t="s">
        <v>179</v>
      </c>
      <c r="B20" s="496">
        <v>147</v>
      </c>
      <c r="C20" s="496">
        <v>1</v>
      </c>
      <c r="D20" s="496">
        <v>18</v>
      </c>
      <c r="E20" s="496">
        <v>2</v>
      </c>
      <c r="F20" s="496">
        <v>1</v>
      </c>
      <c r="G20" s="496">
        <v>0</v>
      </c>
      <c r="H20" s="496">
        <v>9</v>
      </c>
      <c r="I20" s="496">
        <v>1</v>
      </c>
      <c r="J20" s="496">
        <v>1</v>
      </c>
      <c r="K20" s="496">
        <v>9</v>
      </c>
      <c r="L20" s="496">
        <v>149</v>
      </c>
    </row>
    <row r="21" spans="1:12" x14ac:dyDescent="0.2">
      <c r="A21" s="495" t="s">
        <v>180</v>
      </c>
      <c r="B21" s="496">
        <v>4</v>
      </c>
      <c r="C21" s="496">
        <v>0</v>
      </c>
      <c r="D21" s="496">
        <v>0</v>
      </c>
      <c r="E21" s="496">
        <v>0</v>
      </c>
      <c r="F21" s="496">
        <v>0</v>
      </c>
      <c r="G21" s="496">
        <v>0</v>
      </c>
      <c r="H21" s="496">
        <v>0</v>
      </c>
      <c r="I21" s="496">
        <v>0</v>
      </c>
      <c r="J21" s="496">
        <v>0</v>
      </c>
      <c r="K21" s="496">
        <v>0</v>
      </c>
      <c r="L21" s="496">
        <v>4</v>
      </c>
    </row>
    <row r="22" spans="1:12" x14ac:dyDescent="0.2">
      <c r="A22" s="495" t="s">
        <v>181</v>
      </c>
      <c r="B22" s="496">
        <v>130</v>
      </c>
      <c r="C22" s="496">
        <v>1</v>
      </c>
      <c r="D22" s="496">
        <v>10</v>
      </c>
      <c r="E22" s="496">
        <v>3</v>
      </c>
      <c r="F22" s="496">
        <v>0</v>
      </c>
      <c r="G22" s="496">
        <v>0</v>
      </c>
      <c r="H22" s="496">
        <v>2</v>
      </c>
      <c r="I22" s="496">
        <v>0</v>
      </c>
      <c r="J22" s="496">
        <v>2</v>
      </c>
      <c r="K22" s="496">
        <v>1</v>
      </c>
      <c r="L22" s="496">
        <v>139</v>
      </c>
    </row>
    <row r="23" spans="1:12" x14ac:dyDescent="0.2">
      <c r="A23" s="495" t="s">
        <v>250</v>
      </c>
      <c r="B23" s="496">
        <v>788</v>
      </c>
      <c r="C23" s="496">
        <v>9</v>
      </c>
      <c r="D23" s="496">
        <v>63</v>
      </c>
      <c r="E23" s="496">
        <v>38</v>
      </c>
      <c r="F23" s="496">
        <v>0</v>
      </c>
      <c r="G23" s="496">
        <v>4</v>
      </c>
      <c r="H23" s="496">
        <v>35</v>
      </c>
      <c r="I23" s="496">
        <v>7</v>
      </c>
      <c r="J23" s="496">
        <v>29</v>
      </c>
      <c r="K23" s="496">
        <v>24</v>
      </c>
      <c r="L23" s="496">
        <v>799</v>
      </c>
    </row>
    <row r="24" spans="1:12" x14ac:dyDescent="0.2">
      <c r="A24" s="495" t="s">
        <v>251</v>
      </c>
      <c r="B24" s="496">
        <v>1024</v>
      </c>
      <c r="C24" s="496">
        <v>17</v>
      </c>
      <c r="D24" s="496">
        <v>73</v>
      </c>
      <c r="E24" s="496">
        <v>38</v>
      </c>
      <c r="F24" s="496">
        <v>3</v>
      </c>
      <c r="G24" s="496">
        <v>4</v>
      </c>
      <c r="H24" s="496">
        <v>59</v>
      </c>
      <c r="I24" s="496">
        <v>11</v>
      </c>
      <c r="J24" s="496">
        <v>50</v>
      </c>
      <c r="K24" s="496">
        <v>0</v>
      </c>
      <c r="L24" s="496">
        <v>1031</v>
      </c>
    </row>
    <row r="25" spans="1:12" x14ac:dyDescent="0.2">
      <c r="A25" s="495" t="s">
        <v>182</v>
      </c>
      <c r="B25" s="496">
        <v>27</v>
      </c>
      <c r="C25" s="496">
        <v>0</v>
      </c>
      <c r="D25" s="496">
        <v>2</v>
      </c>
      <c r="E25" s="496">
        <v>0</v>
      </c>
      <c r="F25" s="496">
        <v>0</v>
      </c>
      <c r="G25" s="496">
        <v>0</v>
      </c>
      <c r="H25" s="496">
        <v>4</v>
      </c>
      <c r="I25" s="496">
        <v>1</v>
      </c>
      <c r="J25" s="496">
        <v>1</v>
      </c>
      <c r="K25" s="496">
        <v>0</v>
      </c>
      <c r="L25" s="496">
        <v>23</v>
      </c>
    </row>
    <row r="26" spans="1:12" x14ac:dyDescent="0.2">
      <c r="A26" s="495" t="s">
        <v>259</v>
      </c>
      <c r="B26" s="496">
        <v>1223</v>
      </c>
      <c r="C26" s="496">
        <v>22</v>
      </c>
      <c r="D26" s="496">
        <v>46</v>
      </c>
      <c r="E26" s="496">
        <v>31</v>
      </c>
      <c r="F26" s="496">
        <v>7</v>
      </c>
      <c r="G26" s="496">
        <v>4</v>
      </c>
      <c r="H26" s="496">
        <v>72</v>
      </c>
      <c r="I26" s="496">
        <v>6</v>
      </c>
      <c r="J26" s="496">
        <v>37</v>
      </c>
      <c r="K26" s="496">
        <v>23</v>
      </c>
      <c r="L26" s="496">
        <v>1187</v>
      </c>
    </row>
    <row r="27" spans="1:12" x14ac:dyDescent="0.2">
      <c r="A27" s="495" t="s">
        <v>183</v>
      </c>
      <c r="B27" s="496">
        <v>105</v>
      </c>
      <c r="C27" s="496">
        <v>0</v>
      </c>
      <c r="D27" s="496">
        <v>4</v>
      </c>
      <c r="E27" s="496">
        <v>3</v>
      </c>
      <c r="F27" s="496">
        <v>0</v>
      </c>
      <c r="G27" s="496">
        <v>0</v>
      </c>
      <c r="H27" s="496">
        <v>4</v>
      </c>
      <c r="I27" s="496">
        <v>0</v>
      </c>
      <c r="J27" s="496">
        <v>3</v>
      </c>
      <c r="K27" s="496">
        <v>0</v>
      </c>
      <c r="L27" s="496">
        <v>105</v>
      </c>
    </row>
    <row r="28" spans="1:12" x14ac:dyDescent="0.2">
      <c r="A28" s="495" t="s">
        <v>184</v>
      </c>
      <c r="B28" s="496">
        <v>322</v>
      </c>
      <c r="C28" s="496">
        <v>6</v>
      </c>
      <c r="D28" s="496">
        <v>23</v>
      </c>
      <c r="E28" s="496">
        <v>10</v>
      </c>
      <c r="F28" s="496">
        <v>0</v>
      </c>
      <c r="G28" s="496">
        <v>0</v>
      </c>
      <c r="H28" s="496">
        <v>17</v>
      </c>
      <c r="I28" s="496">
        <v>4</v>
      </c>
      <c r="J28" s="496">
        <v>8</v>
      </c>
      <c r="K28" s="496">
        <v>7</v>
      </c>
      <c r="L28" s="496">
        <v>325</v>
      </c>
    </row>
    <row r="29" spans="1:12" x14ac:dyDescent="0.2">
      <c r="A29" s="495" t="s">
        <v>1561</v>
      </c>
      <c r="B29" s="496">
        <v>168</v>
      </c>
      <c r="C29" s="496">
        <v>1</v>
      </c>
      <c r="D29" s="496">
        <v>17</v>
      </c>
      <c r="E29" s="496">
        <v>7</v>
      </c>
      <c r="F29" s="496">
        <v>0</v>
      </c>
      <c r="G29" s="496">
        <v>0</v>
      </c>
      <c r="H29" s="496">
        <v>1</v>
      </c>
      <c r="I29" s="496">
        <v>4</v>
      </c>
      <c r="J29" s="496">
        <v>5</v>
      </c>
      <c r="K29" s="496">
        <v>10</v>
      </c>
      <c r="L29" s="496">
        <v>173</v>
      </c>
    </row>
    <row r="30" spans="1:12" x14ac:dyDescent="0.2">
      <c r="A30" s="495" t="s">
        <v>185</v>
      </c>
      <c r="B30" s="496">
        <v>1395</v>
      </c>
      <c r="C30" s="496">
        <v>34</v>
      </c>
      <c r="D30" s="496">
        <v>116</v>
      </c>
      <c r="E30" s="496">
        <v>50</v>
      </c>
      <c r="F30" s="496">
        <v>0</v>
      </c>
      <c r="G30" s="496">
        <v>4</v>
      </c>
      <c r="H30" s="496">
        <v>91</v>
      </c>
      <c r="I30" s="496">
        <v>18</v>
      </c>
      <c r="J30" s="496">
        <v>39</v>
      </c>
      <c r="K30" s="496">
        <v>1</v>
      </c>
      <c r="L30" s="496">
        <v>1442</v>
      </c>
    </row>
    <row r="31" spans="1:12" x14ac:dyDescent="0.2">
      <c r="A31" s="495" t="s">
        <v>1560</v>
      </c>
      <c r="B31" s="496">
        <v>107</v>
      </c>
      <c r="C31" s="496">
        <v>2</v>
      </c>
      <c r="D31" s="496">
        <v>10</v>
      </c>
      <c r="E31" s="496">
        <v>3</v>
      </c>
      <c r="F31" s="496">
        <v>0</v>
      </c>
      <c r="G31" s="496">
        <v>0</v>
      </c>
      <c r="H31" s="496">
        <v>6</v>
      </c>
      <c r="I31" s="496">
        <v>1</v>
      </c>
      <c r="J31" s="496">
        <v>5</v>
      </c>
      <c r="K31" s="496">
        <v>0</v>
      </c>
      <c r="L31" s="496">
        <v>110</v>
      </c>
    </row>
    <row r="32" spans="1:12" x14ac:dyDescent="0.2">
      <c r="A32" s="495" t="s">
        <v>186</v>
      </c>
      <c r="B32" s="496">
        <v>211</v>
      </c>
      <c r="C32" s="496">
        <v>2</v>
      </c>
      <c r="D32" s="496">
        <v>16</v>
      </c>
      <c r="E32" s="496">
        <v>5</v>
      </c>
      <c r="F32" s="496">
        <v>0</v>
      </c>
      <c r="G32" s="496">
        <v>2</v>
      </c>
      <c r="H32" s="496">
        <v>24</v>
      </c>
      <c r="I32" s="496">
        <v>4</v>
      </c>
      <c r="J32" s="496">
        <v>0</v>
      </c>
      <c r="K32" s="496">
        <v>5</v>
      </c>
      <c r="L32" s="496">
        <v>199</v>
      </c>
    </row>
    <row r="33" spans="1:12" x14ac:dyDescent="0.2">
      <c r="A33" s="495" t="s">
        <v>252</v>
      </c>
      <c r="B33" s="496">
        <v>1147</v>
      </c>
      <c r="C33" s="496">
        <v>13</v>
      </c>
      <c r="D33" s="496">
        <v>94</v>
      </c>
      <c r="E33" s="496">
        <v>31</v>
      </c>
      <c r="F33" s="496">
        <v>3</v>
      </c>
      <c r="G33" s="496">
        <v>4</v>
      </c>
      <c r="H33" s="496">
        <v>61</v>
      </c>
      <c r="I33" s="496">
        <v>17</v>
      </c>
      <c r="J33" s="496">
        <v>43</v>
      </c>
      <c r="K33" s="496">
        <v>31</v>
      </c>
      <c r="L33" s="496">
        <v>1132</v>
      </c>
    </row>
    <row r="34" spans="1:12" s="444" customFormat="1" x14ac:dyDescent="0.2">
      <c r="A34" s="497" t="s">
        <v>31</v>
      </c>
      <c r="B34" s="498">
        <v>7349</v>
      </c>
      <c r="C34" s="498">
        <v>93</v>
      </c>
      <c r="D34" s="498">
        <v>394</v>
      </c>
      <c r="E34" s="498">
        <v>306</v>
      </c>
      <c r="F34" s="498">
        <v>54</v>
      </c>
      <c r="G34" s="498">
        <v>16</v>
      </c>
      <c r="H34" s="498">
        <v>348</v>
      </c>
      <c r="I34" s="498">
        <v>61</v>
      </c>
      <c r="J34" s="498">
        <v>266</v>
      </c>
      <c r="K34" s="498">
        <v>208</v>
      </c>
      <c r="L34" s="498">
        <v>7297</v>
      </c>
    </row>
    <row r="35" spans="1:12" x14ac:dyDescent="0.2">
      <c r="A35" s="495" t="s">
        <v>187</v>
      </c>
      <c r="B35" s="496">
        <v>1466</v>
      </c>
      <c r="C35" s="496">
        <v>26</v>
      </c>
      <c r="D35" s="496">
        <v>140</v>
      </c>
      <c r="E35" s="496">
        <v>76</v>
      </c>
      <c r="F35" s="496">
        <v>1</v>
      </c>
      <c r="G35" s="496">
        <v>2</v>
      </c>
      <c r="H35" s="496">
        <v>82</v>
      </c>
      <c r="I35" s="496">
        <v>21</v>
      </c>
      <c r="J35" s="496">
        <v>78</v>
      </c>
      <c r="K35" s="496">
        <v>18</v>
      </c>
      <c r="L35" s="496">
        <v>1508</v>
      </c>
    </row>
    <row r="36" spans="1:12" x14ac:dyDescent="0.2">
      <c r="A36" s="495" t="s">
        <v>188</v>
      </c>
      <c r="B36" s="496">
        <v>627</v>
      </c>
      <c r="C36" s="496">
        <v>7</v>
      </c>
      <c r="D36" s="496">
        <v>30</v>
      </c>
      <c r="E36" s="496">
        <v>17</v>
      </c>
      <c r="F36" s="496">
        <v>0</v>
      </c>
      <c r="G36" s="496">
        <v>0</v>
      </c>
      <c r="H36" s="496">
        <v>35</v>
      </c>
      <c r="I36" s="496">
        <v>7</v>
      </c>
      <c r="J36" s="496">
        <v>54</v>
      </c>
      <c r="K36" s="496">
        <v>4</v>
      </c>
      <c r="L36" s="496">
        <v>581</v>
      </c>
    </row>
    <row r="37" spans="1:12" x14ac:dyDescent="0.2">
      <c r="A37" s="495" t="s">
        <v>189</v>
      </c>
      <c r="B37" s="496">
        <v>420</v>
      </c>
      <c r="C37" s="496">
        <v>3</v>
      </c>
      <c r="D37" s="496">
        <v>22</v>
      </c>
      <c r="E37" s="496">
        <v>11</v>
      </c>
      <c r="F37" s="496">
        <v>1</v>
      </c>
      <c r="G37" s="496">
        <v>0</v>
      </c>
      <c r="H37" s="496">
        <v>22</v>
      </c>
      <c r="I37" s="496">
        <v>1</v>
      </c>
      <c r="J37" s="496">
        <v>29</v>
      </c>
      <c r="K37" s="496">
        <v>15</v>
      </c>
      <c r="L37" s="496">
        <v>390</v>
      </c>
    </row>
    <row r="38" spans="1:12" x14ac:dyDescent="0.2">
      <c r="A38" s="495" t="s">
        <v>260</v>
      </c>
      <c r="B38" s="496">
        <v>2008</v>
      </c>
      <c r="C38" s="496">
        <v>25</v>
      </c>
      <c r="D38" s="496">
        <v>143</v>
      </c>
      <c r="E38" s="496">
        <v>92</v>
      </c>
      <c r="F38" s="496">
        <v>19</v>
      </c>
      <c r="G38" s="496">
        <v>3</v>
      </c>
      <c r="H38" s="496">
        <v>92</v>
      </c>
      <c r="I38" s="496">
        <v>30</v>
      </c>
      <c r="J38" s="496">
        <v>111</v>
      </c>
      <c r="K38" s="496">
        <v>8</v>
      </c>
      <c r="L38" s="496">
        <v>2043</v>
      </c>
    </row>
    <row r="39" spans="1:12" x14ac:dyDescent="0.2">
      <c r="A39" s="495" t="s">
        <v>1861</v>
      </c>
      <c r="B39" s="496">
        <v>716</v>
      </c>
      <c r="C39" s="496">
        <v>8</v>
      </c>
      <c r="D39" s="496">
        <v>37</v>
      </c>
      <c r="E39" s="496">
        <v>54</v>
      </c>
      <c r="F39" s="496">
        <v>2</v>
      </c>
      <c r="G39" s="496">
        <v>1</v>
      </c>
      <c r="H39" s="496">
        <v>42</v>
      </c>
      <c r="I39" s="496">
        <v>15</v>
      </c>
      <c r="J39" s="496">
        <v>5</v>
      </c>
      <c r="K39" s="496">
        <v>50</v>
      </c>
      <c r="L39" s="496">
        <v>704</v>
      </c>
    </row>
    <row r="40" spans="1:12" x14ac:dyDescent="0.2">
      <c r="A40" s="495" t="s">
        <v>271</v>
      </c>
      <c r="B40" s="496">
        <v>166</v>
      </c>
      <c r="C40" s="496">
        <v>2</v>
      </c>
      <c r="D40" s="496">
        <v>8</v>
      </c>
      <c r="E40" s="496">
        <v>20</v>
      </c>
      <c r="F40" s="496">
        <v>2</v>
      </c>
      <c r="G40" s="496">
        <v>1</v>
      </c>
      <c r="H40" s="496">
        <v>6</v>
      </c>
      <c r="I40" s="496">
        <v>3</v>
      </c>
      <c r="J40" s="496">
        <v>6</v>
      </c>
      <c r="K40" s="496">
        <v>11</v>
      </c>
      <c r="L40" s="496">
        <v>171</v>
      </c>
    </row>
    <row r="41" spans="1:12" x14ac:dyDescent="0.2">
      <c r="A41" s="495" t="s">
        <v>253</v>
      </c>
      <c r="B41" s="496">
        <v>253</v>
      </c>
      <c r="C41" s="496">
        <v>1</v>
      </c>
      <c r="D41" s="496">
        <v>34</v>
      </c>
      <c r="E41" s="496">
        <v>20</v>
      </c>
      <c r="F41" s="496">
        <v>0</v>
      </c>
      <c r="G41" s="496">
        <v>0</v>
      </c>
      <c r="H41" s="496">
        <v>12</v>
      </c>
      <c r="I41" s="496">
        <v>9</v>
      </c>
      <c r="J41" s="496">
        <v>3</v>
      </c>
      <c r="K41" s="496">
        <v>9</v>
      </c>
      <c r="L41" s="496">
        <v>275</v>
      </c>
    </row>
    <row r="42" spans="1:12" x14ac:dyDescent="0.2">
      <c r="A42" s="495" t="s">
        <v>1559</v>
      </c>
      <c r="B42" s="496">
        <v>1316</v>
      </c>
      <c r="C42" s="496">
        <v>19</v>
      </c>
      <c r="D42" s="496">
        <v>56</v>
      </c>
      <c r="E42" s="496">
        <v>40</v>
      </c>
      <c r="F42" s="496">
        <v>1</v>
      </c>
      <c r="G42" s="496">
        <v>2</v>
      </c>
      <c r="H42" s="496">
        <v>67</v>
      </c>
      <c r="I42" s="496">
        <v>23</v>
      </c>
      <c r="J42" s="496">
        <v>51</v>
      </c>
      <c r="K42" s="496">
        <v>7</v>
      </c>
      <c r="L42" s="496">
        <v>1282</v>
      </c>
    </row>
    <row r="43" spans="1:12" x14ac:dyDescent="0.2">
      <c r="A43" s="495" t="s">
        <v>190</v>
      </c>
      <c r="B43" s="496">
        <v>221</v>
      </c>
      <c r="C43" s="496">
        <v>2</v>
      </c>
      <c r="D43" s="496">
        <v>10</v>
      </c>
      <c r="E43" s="496">
        <v>3</v>
      </c>
      <c r="F43" s="496">
        <v>0</v>
      </c>
      <c r="G43" s="496">
        <v>1</v>
      </c>
      <c r="H43" s="496">
        <v>13</v>
      </c>
      <c r="I43" s="496">
        <v>4</v>
      </c>
      <c r="J43" s="496">
        <v>9</v>
      </c>
      <c r="K43" s="496">
        <v>4</v>
      </c>
      <c r="L43" s="496">
        <v>205</v>
      </c>
    </row>
    <row r="44" spans="1:12" x14ac:dyDescent="0.2">
      <c r="A44" s="495" t="s">
        <v>191</v>
      </c>
      <c r="B44" s="496">
        <v>343</v>
      </c>
      <c r="C44" s="496">
        <v>5</v>
      </c>
      <c r="D44" s="496">
        <v>34</v>
      </c>
      <c r="E44" s="496">
        <v>17</v>
      </c>
      <c r="F44" s="496">
        <v>0</v>
      </c>
      <c r="G44" s="496">
        <v>0</v>
      </c>
      <c r="H44" s="496">
        <v>23</v>
      </c>
      <c r="I44" s="496">
        <v>8</v>
      </c>
      <c r="J44" s="496">
        <v>13</v>
      </c>
      <c r="K44" s="496">
        <v>1</v>
      </c>
      <c r="L44" s="496">
        <v>354</v>
      </c>
    </row>
    <row r="45" spans="1:12" x14ac:dyDescent="0.2">
      <c r="A45" s="495" t="s">
        <v>263</v>
      </c>
      <c r="B45" s="496">
        <v>1479</v>
      </c>
      <c r="C45" s="496">
        <v>20</v>
      </c>
      <c r="D45" s="496">
        <v>54</v>
      </c>
      <c r="E45" s="496">
        <v>45</v>
      </c>
      <c r="F45" s="496">
        <v>1</v>
      </c>
      <c r="G45" s="496">
        <v>3</v>
      </c>
      <c r="H45" s="496">
        <v>63</v>
      </c>
      <c r="I45" s="496">
        <v>18</v>
      </c>
      <c r="J45" s="496">
        <v>73</v>
      </c>
      <c r="K45" s="496">
        <v>2</v>
      </c>
      <c r="L45" s="496">
        <v>1440</v>
      </c>
    </row>
    <row r="46" spans="1:12" x14ac:dyDescent="0.2">
      <c r="A46" s="495" t="s">
        <v>264</v>
      </c>
      <c r="B46" s="496">
        <v>10</v>
      </c>
      <c r="C46" s="496">
        <v>0</v>
      </c>
      <c r="D46" s="496">
        <v>0</v>
      </c>
      <c r="E46" s="496">
        <v>2</v>
      </c>
      <c r="F46" s="496">
        <v>0</v>
      </c>
      <c r="G46" s="496">
        <v>0</v>
      </c>
      <c r="H46" s="496">
        <v>1</v>
      </c>
      <c r="I46" s="496">
        <v>0</v>
      </c>
      <c r="J46" s="496">
        <v>0</v>
      </c>
      <c r="K46" s="496">
        <v>1</v>
      </c>
      <c r="L46" s="496">
        <v>10</v>
      </c>
    </row>
    <row r="47" spans="1:12" x14ac:dyDescent="0.2">
      <c r="A47" s="495" t="s">
        <v>265</v>
      </c>
      <c r="B47" s="496">
        <v>18</v>
      </c>
      <c r="C47" s="496">
        <v>0</v>
      </c>
      <c r="D47" s="496">
        <v>1</v>
      </c>
      <c r="E47" s="496">
        <v>1</v>
      </c>
      <c r="F47" s="496">
        <v>0</v>
      </c>
      <c r="G47" s="496">
        <v>0</v>
      </c>
      <c r="H47" s="496">
        <v>1</v>
      </c>
      <c r="I47" s="496">
        <v>0</v>
      </c>
      <c r="J47" s="496">
        <v>0</v>
      </c>
      <c r="K47" s="496">
        <v>0</v>
      </c>
      <c r="L47" s="496">
        <v>19</v>
      </c>
    </row>
    <row r="48" spans="1:12" x14ac:dyDescent="0.2">
      <c r="A48" s="495" t="s">
        <v>192</v>
      </c>
      <c r="B48" s="496">
        <v>139</v>
      </c>
      <c r="C48" s="496">
        <v>3</v>
      </c>
      <c r="D48" s="496">
        <v>11</v>
      </c>
      <c r="E48" s="496">
        <v>9</v>
      </c>
      <c r="F48" s="496">
        <v>1</v>
      </c>
      <c r="G48" s="496">
        <v>0</v>
      </c>
      <c r="H48" s="496">
        <v>4</v>
      </c>
      <c r="I48" s="496">
        <v>9</v>
      </c>
      <c r="J48" s="496">
        <v>5</v>
      </c>
      <c r="K48" s="496">
        <v>0</v>
      </c>
      <c r="L48" s="496">
        <v>145</v>
      </c>
    </row>
    <row r="49" spans="1:12" x14ac:dyDescent="0.2">
      <c r="A49" s="495" t="s">
        <v>193</v>
      </c>
      <c r="B49" s="496">
        <v>266</v>
      </c>
      <c r="C49" s="496">
        <v>2</v>
      </c>
      <c r="D49" s="496">
        <v>15</v>
      </c>
      <c r="E49" s="496">
        <v>9</v>
      </c>
      <c r="F49" s="496">
        <v>1</v>
      </c>
      <c r="G49" s="496">
        <v>2</v>
      </c>
      <c r="H49" s="496">
        <v>9</v>
      </c>
      <c r="I49" s="496">
        <v>5</v>
      </c>
      <c r="J49" s="496">
        <v>11</v>
      </c>
      <c r="K49" s="496">
        <v>8</v>
      </c>
      <c r="L49" s="496">
        <v>258</v>
      </c>
    </row>
    <row r="50" spans="1:12" x14ac:dyDescent="0.2">
      <c r="A50" s="495" t="s">
        <v>1227</v>
      </c>
      <c r="B50" s="496">
        <v>454</v>
      </c>
      <c r="C50" s="496">
        <v>13</v>
      </c>
      <c r="D50" s="496">
        <v>21</v>
      </c>
      <c r="E50" s="496">
        <v>15</v>
      </c>
      <c r="F50" s="496">
        <v>0</v>
      </c>
      <c r="G50" s="496">
        <v>1</v>
      </c>
      <c r="H50" s="496">
        <v>23</v>
      </c>
      <c r="I50" s="496">
        <v>14</v>
      </c>
      <c r="J50" s="496">
        <v>21</v>
      </c>
      <c r="K50" s="496">
        <v>16</v>
      </c>
      <c r="L50" s="496">
        <v>428</v>
      </c>
    </row>
    <row r="51" spans="1:12" x14ac:dyDescent="0.2">
      <c r="A51" s="495" t="s">
        <v>1226</v>
      </c>
      <c r="B51" s="496">
        <v>31</v>
      </c>
      <c r="C51" s="496">
        <v>0</v>
      </c>
      <c r="D51" s="496">
        <v>8</v>
      </c>
      <c r="E51" s="496">
        <v>7</v>
      </c>
      <c r="F51" s="496">
        <v>0</v>
      </c>
      <c r="G51" s="496">
        <v>0</v>
      </c>
      <c r="H51" s="496">
        <v>1</v>
      </c>
      <c r="I51" s="496">
        <v>0</v>
      </c>
      <c r="J51" s="496">
        <v>0</v>
      </c>
      <c r="K51" s="496">
        <v>0</v>
      </c>
      <c r="L51" s="496">
        <v>45</v>
      </c>
    </row>
    <row r="52" spans="1:12" x14ac:dyDescent="0.2">
      <c r="A52" s="495" t="s">
        <v>194</v>
      </c>
      <c r="B52" s="496">
        <v>102</v>
      </c>
      <c r="C52" s="496">
        <v>2</v>
      </c>
      <c r="D52" s="496">
        <v>12</v>
      </c>
      <c r="E52" s="496">
        <v>7</v>
      </c>
      <c r="F52" s="496">
        <v>0</v>
      </c>
      <c r="G52" s="496">
        <v>0</v>
      </c>
      <c r="H52" s="496">
        <v>17</v>
      </c>
      <c r="I52" s="496">
        <v>4</v>
      </c>
      <c r="J52" s="496">
        <v>4</v>
      </c>
      <c r="K52" s="496">
        <v>1</v>
      </c>
      <c r="L52" s="496">
        <v>97</v>
      </c>
    </row>
    <row r="53" spans="1:12" x14ac:dyDescent="0.2">
      <c r="A53" s="495" t="s">
        <v>254</v>
      </c>
      <c r="B53" s="496">
        <v>657</v>
      </c>
      <c r="C53" s="496">
        <v>12</v>
      </c>
      <c r="D53" s="496">
        <v>50</v>
      </c>
      <c r="E53" s="496">
        <v>34</v>
      </c>
      <c r="F53" s="496">
        <v>0</v>
      </c>
      <c r="G53" s="496">
        <v>1</v>
      </c>
      <c r="H53" s="496">
        <v>38</v>
      </c>
      <c r="I53" s="496">
        <v>6</v>
      </c>
      <c r="J53" s="496">
        <v>18</v>
      </c>
      <c r="K53" s="496">
        <v>9</v>
      </c>
      <c r="L53" s="496">
        <v>681</v>
      </c>
    </row>
    <row r="54" spans="1:12" s="9" customFormat="1" ht="12.75" customHeight="1" x14ac:dyDescent="0.2">
      <c r="A54" s="498" t="s">
        <v>46</v>
      </c>
      <c r="B54" s="888">
        <f>SUM(B4:B53)</f>
        <v>32117</v>
      </c>
      <c r="C54" s="888">
        <f t="shared" ref="C54:I54" si="0">SUM(C4:C53)</f>
        <v>459</v>
      </c>
      <c r="D54" s="888">
        <f t="shared" si="0"/>
        <v>2099</v>
      </c>
      <c r="E54" s="888">
        <f t="shared" si="0"/>
        <v>1268</v>
      </c>
      <c r="F54" s="888">
        <f t="shared" si="0"/>
        <v>120</v>
      </c>
      <c r="G54" s="888">
        <f t="shared" si="0"/>
        <v>78</v>
      </c>
      <c r="H54" s="888">
        <f t="shared" si="0"/>
        <v>1717</v>
      </c>
      <c r="I54" s="888">
        <f t="shared" si="0"/>
        <v>433</v>
      </c>
      <c r="J54" s="888">
        <f>SUM(J4:J53)</f>
        <v>1220</v>
      </c>
      <c r="K54" s="888">
        <f t="shared" ref="K54" si="1">SUM(K4:K53)</f>
        <v>754</v>
      </c>
      <c r="L54" s="888">
        <f t="shared" ref="L54" si="2">SUM(L4:L53)</f>
        <v>31861</v>
      </c>
    </row>
    <row r="55" spans="1:12" x14ac:dyDescent="0.2">
      <c r="A55" s="348" t="s">
        <v>275</v>
      </c>
    </row>
  </sheetData>
  <sortState xmlns:xlrd2="http://schemas.microsoft.com/office/spreadsheetml/2017/richdata2" ref="A5:L53">
    <sortCondition ref="A5:A53"/>
  </sortState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L56"/>
  <sheetViews>
    <sheetView zoomScaleNormal="100" workbookViewId="0">
      <selection activeCell="E34" sqref="E34"/>
    </sheetView>
  </sheetViews>
  <sheetFormatPr defaultColWidth="9.140625" defaultRowHeight="12.75" x14ac:dyDescent="0.2"/>
  <cols>
    <col min="1" max="1" width="19.85546875" style="22" customWidth="1"/>
    <col min="2" max="3" width="7.140625" style="22" customWidth="1"/>
    <col min="4" max="12" width="6.5703125" style="22" customWidth="1"/>
    <col min="13" max="16384" width="9.140625" style="22"/>
  </cols>
  <sheetData>
    <row r="1" spans="1:12" s="28" customFormat="1" ht="15" x14ac:dyDescent="0.25">
      <c r="A1" s="27" t="s">
        <v>1867</v>
      </c>
      <c r="B1" s="439"/>
      <c r="C1" s="439"/>
      <c r="D1" s="439"/>
      <c r="E1" s="439"/>
    </row>
    <row r="2" spans="1:12" x14ac:dyDescent="0.2">
      <c r="C2" s="1187"/>
      <c r="D2" s="1187"/>
      <c r="E2" s="1187"/>
      <c r="F2" s="1187"/>
      <c r="G2" s="1187"/>
      <c r="H2" s="242"/>
      <c r="I2" s="85"/>
      <c r="J2" s="85"/>
    </row>
    <row r="3" spans="1:12" s="87" customFormat="1" ht="22.5" customHeight="1" x14ac:dyDescent="0.2">
      <c r="A3" s="1188" t="s">
        <v>590</v>
      </c>
      <c r="B3" s="1188"/>
      <c r="C3" s="1188"/>
      <c r="D3" s="451">
        <v>2012</v>
      </c>
      <c r="E3" s="451">
        <v>2013</v>
      </c>
      <c r="F3" s="451">
        <v>2014</v>
      </c>
      <c r="G3" s="451">
        <v>2015</v>
      </c>
      <c r="H3" s="451">
        <v>2016</v>
      </c>
      <c r="I3" s="451">
        <v>2017</v>
      </c>
      <c r="J3" s="451">
        <v>2018</v>
      </c>
      <c r="K3" s="451">
        <v>2019</v>
      </c>
      <c r="L3" s="822">
        <v>2020</v>
      </c>
    </row>
    <row r="4" spans="1:12" s="87" customFormat="1" ht="12.75" customHeight="1" x14ac:dyDescent="0.2">
      <c r="A4" s="1189" t="s">
        <v>1225</v>
      </c>
      <c r="B4" s="1189"/>
      <c r="C4" s="1189"/>
      <c r="D4" s="526">
        <v>9</v>
      </c>
      <c r="E4" s="526">
        <v>8.9</v>
      </c>
      <c r="F4" s="526">
        <v>8.6999999999999993</v>
      </c>
      <c r="G4" s="526">
        <v>7.9</v>
      </c>
      <c r="H4" s="526">
        <v>7.9</v>
      </c>
      <c r="I4" s="526">
        <v>7.5</v>
      </c>
      <c r="J4" s="526">
        <v>7.3</v>
      </c>
      <c r="K4" s="526">
        <v>7.1</v>
      </c>
      <c r="L4" s="526">
        <v>6.7</v>
      </c>
    </row>
    <row r="5" spans="1:12" s="87" customFormat="1" ht="12.75" customHeight="1" x14ac:dyDescent="0.2">
      <c r="A5" s="1186" t="s">
        <v>1224</v>
      </c>
      <c r="B5" s="1186"/>
      <c r="C5" s="1186"/>
      <c r="D5" s="499">
        <v>9.8000000000000007</v>
      </c>
      <c r="E5" s="499">
        <v>9.6</v>
      </c>
      <c r="F5" s="499">
        <v>9.1999999999999993</v>
      </c>
      <c r="G5" s="499">
        <v>10.1</v>
      </c>
      <c r="H5" s="499">
        <v>9.8000000000000007</v>
      </c>
      <c r="I5" s="499">
        <v>10.199999999999999</v>
      </c>
      <c r="J5" s="499">
        <v>10.5</v>
      </c>
      <c r="K5" s="499">
        <v>10</v>
      </c>
      <c r="L5" s="499">
        <v>12.2</v>
      </c>
    </row>
    <row r="6" spans="1:12" s="87" customFormat="1" ht="12.75" customHeight="1" x14ac:dyDescent="0.2">
      <c r="A6" s="1186" t="s">
        <v>1223</v>
      </c>
      <c r="B6" s="1186"/>
      <c r="C6" s="1186"/>
      <c r="D6" s="526">
        <v>3.1</v>
      </c>
      <c r="E6" s="526">
        <v>2.7</v>
      </c>
      <c r="F6" s="526">
        <v>2.9</v>
      </c>
      <c r="G6" s="526">
        <v>2.7</v>
      </c>
      <c r="H6" s="526">
        <v>2.8</v>
      </c>
      <c r="I6" s="526">
        <v>2.6</v>
      </c>
      <c r="J6" s="526">
        <v>2.6</v>
      </c>
      <c r="K6" s="526">
        <v>2.6</v>
      </c>
      <c r="L6" s="526">
        <v>1.6</v>
      </c>
    </row>
    <row r="7" spans="1:12" s="87" customFormat="1" ht="12.75" customHeight="1" x14ac:dyDescent="0.2">
      <c r="A7" s="1186" t="s">
        <v>1222</v>
      </c>
      <c r="B7" s="1186"/>
      <c r="C7" s="1186"/>
      <c r="D7" s="499">
        <v>0.8</v>
      </c>
      <c r="E7" s="499">
        <v>-0.3</v>
      </c>
      <c r="F7" s="499">
        <v>-0.2</v>
      </c>
      <c r="G7" s="499">
        <v>0.1</v>
      </c>
      <c r="H7" s="499">
        <v>0.4</v>
      </c>
      <c r="I7" s="499">
        <v>2.1</v>
      </c>
      <c r="J7" s="499">
        <v>4.4000000000000004</v>
      </c>
      <c r="K7" s="499">
        <v>2.2999999999999998</v>
      </c>
      <c r="L7" s="499">
        <v>1.9</v>
      </c>
    </row>
    <row r="8" spans="1:12" s="87" customFormat="1" ht="12.75" customHeight="1" x14ac:dyDescent="0.2">
      <c r="A8" s="1186" t="s">
        <v>1221</v>
      </c>
      <c r="B8" s="1186"/>
      <c r="C8" s="1186"/>
      <c r="D8" s="526">
        <v>3.1</v>
      </c>
      <c r="E8" s="526">
        <v>1.1000000000000001</v>
      </c>
      <c r="F8" s="526">
        <v>-2</v>
      </c>
      <c r="G8" s="526">
        <v>-1.9</v>
      </c>
      <c r="H8" s="526">
        <v>-1.9</v>
      </c>
      <c r="I8" s="526">
        <v>1.4</v>
      </c>
      <c r="J8" s="526">
        <v>1</v>
      </c>
      <c r="K8" s="526">
        <v>2.2000000000000002</v>
      </c>
      <c r="L8" s="526">
        <v>1.3</v>
      </c>
    </row>
    <row r="9" spans="1:12" s="87" customFormat="1" ht="12.75" customHeight="1" x14ac:dyDescent="0.2">
      <c r="A9" s="1186" t="s">
        <v>1218</v>
      </c>
      <c r="B9" s="1186"/>
      <c r="C9" s="1186"/>
      <c r="D9" s="499">
        <v>3.5</v>
      </c>
      <c r="E9" s="499">
        <v>4.2</v>
      </c>
      <c r="F9" s="499">
        <v>-2.4</v>
      </c>
      <c r="G9" s="499">
        <v>-2.2999999999999998</v>
      </c>
      <c r="H9" s="499">
        <v>-2.1</v>
      </c>
      <c r="I9" s="499">
        <v>-3</v>
      </c>
      <c r="J9" s="499">
        <v>-2.2999999999999998</v>
      </c>
      <c r="K9" s="499">
        <v>-2</v>
      </c>
      <c r="L9" s="499">
        <v>-2.4</v>
      </c>
    </row>
    <row r="10" spans="1:12" s="87" customFormat="1" ht="12.75" customHeight="1" x14ac:dyDescent="0.2">
      <c r="A10" s="1186" t="s">
        <v>1219</v>
      </c>
      <c r="B10" s="1186"/>
      <c r="C10" s="1186"/>
      <c r="D10" s="526">
        <v>3.9</v>
      </c>
      <c r="E10" s="526">
        <v>0.9</v>
      </c>
      <c r="F10" s="526">
        <v>-2.2000000000000002</v>
      </c>
      <c r="G10" s="526">
        <v>-1.8</v>
      </c>
      <c r="H10" s="526">
        <v>-1.5</v>
      </c>
      <c r="I10" s="526">
        <v>3.5</v>
      </c>
      <c r="J10" s="526">
        <v>5.4</v>
      </c>
      <c r="K10" s="526">
        <v>2.5</v>
      </c>
      <c r="L10" s="526">
        <v>0.8</v>
      </c>
    </row>
    <row r="11" spans="1:12" s="87" customFormat="1" ht="12.75" customHeight="1" x14ac:dyDescent="0.2">
      <c r="A11" s="1186" t="s">
        <v>1220</v>
      </c>
      <c r="B11" s="1186"/>
      <c r="C11" s="1186"/>
      <c r="D11" s="499">
        <v>3.1</v>
      </c>
      <c r="E11" s="499">
        <v>0.2</v>
      </c>
      <c r="F11" s="499">
        <v>-2.7</v>
      </c>
      <c r="G11" s="499">
        <v>-4</v>
      </c>
      <c r="H11" s="499">
        <v>-3.4</v>
      </c>
      <c r="I11" s="499">
        <v>0.8</v>
      </c>
      <c r="J11" s="499">
        <v>2.2000000000000002</v>
      </c>
      <c r="K11" s="499">
        <v>-0.4</v>
      </c>
      <c r="L11" s="499">
        <v>-4.7</v>
      </c>
    </row>
    <row r="12" spans="1:12" s="87" customFormat="1" ht="12.75" customHeight="1" x14ac:dyDescent="0.2">
      <c r="A12" s="1186" t="s">
        <v>591</v>
      </c>
      <c r="B12" s="1186"/>
      <c r="C12" s="1186"/>
      <c r="D12" s="526">
        <v>1.4</v>
      </c>
      <c r="E12" s="526">
        <v>1.41</v>
      </c>
      <c r="F12" s="526">
        <v>1.46</v>
      </c>
      <c r="G12" s="526">
        <v>1.37</v>
      </c>
      <c r="H12" s="526">
        <v>1.39</v>
      </c>
      <c r="I12" s="526">
        <v>1.37</v>
      </c>
      <c r="J12" s="526">
        <v>1.35</v>
      </c>
      <c r="K12" s="526">
        <v>1.36</v>
      </c>
      <c r="L12" s="526">
        <v>1.31</v>
      </c>
    </row>
    <row r="13" spans="1:12" s="87" customFormat="1" ht="12.75" customHeight="1" x14ac:dyDescent="0.2">
      <c r="A13" s="1186" t="s">
        <v>592</v>
      </c>
      <c r="B13" s="1186"/>
      <c r="C13" s="1186"/>
      <c r="D13" s="499">
        <v>31.4</v>
      </c>
      <c r="E13" s="499">
        <v>31.6</v>
      </c>
      <c r="F13" s="499">
        <v>31.4</v>
      </c>
      <c r="G13" s="499">
        <v>31.7</v>
      </c>
      <c r="H13" s="499">
        <v>31.9</v>
      </c>
      <c r="I13" s="499">
        <v>31.8</v>
      </c>
      <c r="J13" s="499">
        <v>32</v>
      </c>
      <c r="K13" s="499">
        <v>31.9</v>
      </c>
      <c r="L13" s="499">
        <v>31.9</v>
      </c>
    </row>
    <row r="14" spans="1:12" ht="12.75" customHeight="1" x14ac:dyDescent="0.2">
      <c r="C14" s="242"/>
      <c r="D14" s="242"/>
      <c r="E14" s="242"/>
      <c r="F14" s="242"/>
      <c r="G14" s="242"/>
      <c r="H14" s="242"/>
      <c r="I14" s="85"/>
      <c r="J14" s="85"/>
    </row>
    <row r="15" spans="1:12" s="87" customFormat="1" ht="18.75" customHeight="1" x14ac:dyDescent="0.2">
      <c r="A15" s="1184" t="s">
        <v>593</v>
      </c>
      <c r="B15" s="1184" t="s">
        <v>132</v>
      </c>
      <c r="C15" s="1184"/>
      <c r="D15" s="1184" t="s">
        <v>133</v>
      </c>
      <c r="E15" s="1184"/>
      <c r="F15" s="1184" t="s">
        <v>46</v>
      </c>
      <c r="G15" s="1184"/>
      <c r="H15" s="1185"/>
      <c r="I15" s="1185"/>
      <c r="J15" s="249"/>
      <c r="K15" s="249"/>
      <c r="L15" s="954"/>
    </row>
    <row r="16" spans="1:12" s="87" customFormat="1" ht="15.75" customHeight="1" x14ac:dyDescent="0.2">
      <c r="A16" s="1184"/>
      <c r="B16" s="248">
        <v>0</v>
      </c>
      <c r="C16" s="248">
        <v>65</v>
      </c>
      <c r="D16" s="248">
        <v>0</v>
      </c>
      <c r="E16" s="248">
        <v>65</v>
      </c>
      <c r="F16" s="248">
        <v>0</v>
      </c>
      <c r="G16" s="248">
        <v>65</v>
      </c>
    </row>
    <row r="17" spans="1:12" s="87" customFormat="1" ht="12.75" customHeight="1" x14ac:dyDescent="0.2">
      <c r="A17" s="527">
        <v>2015</v>
      </c>
      <c r="B17" s="526">
        <v>81</v>
      </c>
      <c r="C17" s="526">
        <v>19.3</v>
      </c>
      <c r="D17" s="526">
        <v>85.6</v>
      </c>
      <c r="E17" s="526">
        <v>22.9</v>
      </c>
      <c r="F17" s="526">
        <v>83.2</v>
      </c>
      <c r="G17" s="526">
        <v>21.1</v>
      </c>
      <c r="K17" s="89"/>
      <c r="L17" s="90"/>
    </row>
    <row r="18" spans="1:12" s="87" customFormat="1" ht="12.75" customHeight="1" x14ac:dyDescent="0.2">
      <c r="A18" s="500">
        <v>2016</v>
      </c>
      <c r="B18" s="499">
        <v>81.099999999999994</v>
      </c>
      <c r="C18" s="499">
        <v>19.600000000000001</v>
      </c>
      <c r="D18" s="499">
        <v>86.4</v>
      </c>
      <c r="E18" s="499">
        <v>23.7</v>
      </c>
      <c r="F18" s="499">
        <v>83.7</v>
      </c>
      <c r="G18" s="499">
        <v>21.7</v>
      </c>
    </row>
    <row r="19" spans="1:12" s="87" customFormat="1" ht="12.75" customHeight="1" x14ac:dyDescent="0.2">
      <c r="A19" s="501">
        <v>2017</v>
      </c>
      <c r="B19" s="526">
        <v>81.5</v>
      </c>
      <c r="C19" s="526">
        <v>19.8</v>
      </c>
      <c r="D19" s="526">
        <v>85.9</v>
      </c>
      <c r="E19" s="526">
        <v>23.3</v>
      </c>
      <c r="F19" s="526">
        <v>83.6</v>
      </c>
      <c r="G19" s="526">
        <v>21.5</v>
      </c>
    </row>
    <row r="20" spans="1:12" s="87" customFormat="1" ht="12.75" customHeight="1" x14ac:dyDescent="0.2">
      <c r="A20" s="501">
        <v>2018</v>
      </c>
      <c r="B20" s="499">
        <v>81.8</v>
      </c>
      <c r="C20" s="499">
        <v>19.899999999999999</v>
      </c>
      <c r="D20" s="499">
        <v>85.6</v>
      </c>
      <c r="E20" s="499">
        <v>22.9</v>
      </c>
      <c r="F20" s="499">
        <v>83.7</v>
      </c>
      <c r="G20" s="499">
        <v>21.4</v>
      </c>
    </row>
    <row r="21" spans="1:12" s="87" customFormat="1" ht="12.75" customHeight="1" x14ac:dyDescent="0.2">
      <c r="A21" s="501">
        <v>2019</v>
      </c>
      <c r="B21" s="526">
        <v>82.6</v>
      </c>
      <c r="C21" s="526">
        <v>20.399999999999999</v>
      </c>
      <c r="D21" s="526">
        <v>86.3</v>
      </c>
      <c r="E21" s="526">
        <v>23.5</v>
      </c>
      <c r="F21" s="526">
        <v>84.4</v>
      </c>
      <c r="G21" s="526">
        <v>21.9</v>
      </c>
    </row>
    <row r="22" spans="1:12" s="87" customFormat="1" ht="12.75" customHeight="1" x14ac:dyDescent="0.2">
      <c r="A22" s="501">
        <v>2020</v>
      </c>
      <c r="B22" s="499">
        <v>80.5</v>
      </c>
      <c r="C22" s="499">
        <v>18.5</v>
      </c>
      <c r="D22" s="499">
        <v>85.6</v>
      </c>
      <c r="E22" s="499">
        <v>22.6</v>
      </c>
      <c r="F22" s="499">
        <v>83</v>
      </c>
      <c r="G22" s="499">
        <v>20.6</v>
      </c>
    </row>
    <row r="23" spans="1:12" s="87" customFormat="1" ht="12.75" customHeight="1" x14ac:dyDescent="0.2">
      <c r="A23" s="190"/>
      <c r="B23" s="729"/>
      <c r="C23" s="729"/>
      <c r="D23" s="729"/>
      <c r="E23" s="729"/>
      <c r="F23" s="729"/>
      <c r="G23" s="729"/>
    </row>
    <row r="24" spans="1:12" s="87" customFormat="1" ht="26.25" customHeight="1" x14ac:dyDescent="0.2">
      <c r="A24" s="450" t="s">
        <v>1754</v>
      </c>
      <c r="B24" s="450" t="s">
        <v>594</v>
      </c>
      <c r="C24" s="450" t="s">
        <v>595</v>
      </c>
      <c r="D24" s="450" t="s">
        <v>145</v>
      </c>
      <c r="E24" s="88"/>
      <c r="F24" s="88"/>
      <c r="G24" s="88"/>
      <c r="H24" s="88"/>
      <c r="I24" s="88"/>
      <c r="J24" s="88"/>
    </row>
    <row r="25" spans="1:12" s="87" customFormat="1" ht="12.75" customHeight="1" x14ac:dyDescent="0.2">
      <c r="A25" s="527">
        <v>2014</v>
      </c>
      <c r="B25" s="526">
        <v>14.1</v>
      </c>
      <c r="C25" s="526">
        <v>63.8</v>
      </c>
      <c r="D25" s="526">
        <v>22.1</v>
      </c>
    </row>
    <row r="26" spans="1:12" s="87" customFormat="1" ht="12.75" customHeight="1" x14ac:dyDescent="0.2">
      <c r="A26" s="500">
        <v>2015</v>
      </c>
      <c r="B26" s="499">
        <v>14</v>
      </c>
      <c r="C26" s="499">
        <v>63.5</v>
      </c>
      <c r="D26" s="499">
        <v>22.5</v>
      </c>
    </row>
    <row r="27" spans="1:12" s="87" customFormat="1" ht="12.75" customHeight="1" x14ac:dyDescent="0.2">
      <c r="A27" s="527">
        <v>2016</v>
      </c>
      <c r="B27" s="526">
        <v>13.9</v>
      </c>
      <c r="C27" s="526">
        <v>63.2</v>
      </c>
      <c r="D27" s="526">
        <v>23</v>
      </c>
    </row>
    <row r="28" spans="1:12" s="87" customFormat="1" ht="12.75" customHeight="1" x14ac:dyDescent="0.2">
      <c r="A28" s="500">
        <v>2017</v>
      </c>
      <c r="B28" s="499">
        <v>13.7</v>
      </c>
      <c r="C28" s="499">
        <v>62.9</v>
      </c>
      <c r="D28" s="499">
        <v>23.4</v>
      </c>
    </row>
    <row r="29" spans="1:12" s="87" customFormat="1" ht="12.75" customHeight="1" x14ac:dyDescent="0.2">
      <c r="A29" s="527">
        <v>2018</v>
      </c>
      <c r="B29" s="526">
        <v>13.5</v>
      </c>
      <c r="C29" s="526">
        <v>62.8</v>
      </c>
      <c r="D29" s="526">
        <v>23.7</v>
      </c>
    </row>
    <row r="30" spans="1:12" s="87" customFormat="1" ht="12.75" customHeight="1" x14ac:dyDescent="0.2">
      <c r="A30" s="500">
        <v>2019</v>
      </c>
      <c r="B30" s="499">
        <v>13.4</v>
      </c>
      <c r="C30" s="499">
        <v>62.7</v>
      </c>
      <c r="D30" s="499">
        <v>23.9</v>
      </c>
    </row>
    <row r="31" spans="1:12" s="87" customFormat="1" ht="12.75" customHeight="1" x14ac:dyDescent="0.2">
      <c r="A31" s="500">
        <v>2020</v>
      </c>
      <c r="B31" s="499">
        <v>13.16</v>
      </c>
      <c r="C31" s="499">
        <v>62.59</v>
      </c>
      <c r="D31" s="499">
        <v>24.25</v>
      </c>
    </row>
    <row r="32" spans="1:12" s="87" customFormat="1" ht="12.75" customHeight="1" x14ac:dyDescent="0.2">
      <c r="A32" s="527">
        <v>2021</v>
      </c>
      <c r="B32" s="526">
        <v>12.9953</v>
      </c>
      <c r="C32" s="526">
        <v>62.561700000000002</v>
      </c>
      <c r="D32" s="526">
        <v>24.443000000000001</v>
      </c>
    </row>
    <row r="33" spans="1:10" s="87" customFormat="1" ht="12.75" customHeight="1" x14ac:dyDescent="0.2">
      <c r="A33" s="728"/>
      <c r="B33" s="89"/>
      <c r="C33" s="89"/>
      <c r="D33" s="89"/>
    </row>
    <row r="34" spans="1:10" s="87" customFormat="1" ht="37.5" customHeight="1" x14ac:dyDescent="0.2">
      <c r="A34" s="450" t="s">
        <v>1755</v>
      </c>
      <c r="B34" s="1184" t="s">
        <v>596</v>
      </c>
      <c r="C34" s="1184"/>
      <c r="D34" s="1184" t="s">
        <v>597</v>
      </c>
      <c r="E34" s="1184"/>
      <c r="F34" s="1184" t="s">
        <v>135</v>
      </c>
      <c r="G34" s="1184"/>
      <c r="H34" s="1184" t="s">
        <v>598</v>
      </c>
      <c r="I34" s="1184"/>
      <c r="J34" s="91"/>
    </row>
    <row r="35" spans="1:10" s="87" customFormat="1" ht="12.75" customHeight="1" x14ac:dyDescent="0.2">
      <c r="A35" s="531">
        <v>2014</v>
      </c>
      <c r="B35" s="526">
        <v>56.6</v>
      </c>
      <c r="C35" s="526"/>
      <c r="D35" s="526">
        <v>34.5</v>
      </c>
      <c r="E35" s="526"/>
      <c r="F35" s="526">
        <v>156.5</v>
      </c>
      <c r="G35" s="526"/>
      <c r="H35" s="526">
        <v>44.6</v>
      </c>
      <c r="I35" s="526"/>
    </row>
    <row r="36" spans="1:10" s="87" customFormat="1" ht="12.75" customHeight="1" x14ac:dyDescent="0.2">
      <c r="A36" s="532">
        <v>2015</v>
      </c>
      <c r="B36" s="499">
        <v>57.6</v>
      </c>
      <c r="C36" s="499"/>
      <c r="D36" s="499">
        <v>35.5</v>
      </c>
      <c r="E36" s="499"/>
      <c r="F36" s="499">
        <v>160.5</v>
      </c>
      <c r="G36" s="499"/>
      <c r="H36" s="499">
        <v>44.9</v>
      </c>
      <c r="I36" s="499"/>
    </row>
    <row r="37" spans="1:10" s="87" customFormat="1" ht="12.75" customHeight="1" x14ac:dyDescent="0.2">
      <c r="A37" s="531">
        <v>2016</v>
      </c>
      <c r="B37" s="526">
        <v>58.3</v>
      </c>
      <c r="C37" s="526"/>
      <c r="D37" s="526">
        <v>36.4</v>
      </c>
      <c r="E37" s="526"/>
      <c r="F37" s="526">
        <v>165.5</v>
      </c>
      <c r="G37" s="526"/>
      <c r="H37" s="526">
        <v>45.2</v>
      </c>
      <c r="I37" s="526"/>
    </row>
    <row r="38" spans="1:10" s="87" customFormat="1" ht="12.75" customHeight="1" x14ac:dyDescent="0.2">
      <c r="A38" s="532">
        <v>2017</v>
      </c>
      <c r="B38" s="499">
        <v>59</v>
      </c>
      <c r="C38" s="499"/>
      <c r="D38" s="499">
        <v>37.200000000000003</v>
      </c>
      <c r="E38" s="499"/>
      <c r="F38" s="499">
        <v>170.6</v>
      </c>
      <c r="G38" s="499"/>
      <c r="H38" s="499">
        <v>45.5</v>
      </c>
      <c r="I38" s="499"/>
    </row>
    <row r="39" spans="1:10" s="87" customFormat="1" ht="12.75" customHeight="1" x14ac:dyDescent="0.2">
      <c r="A39" s="531">
        <v>2018</v>
      </c>
      <c r="B39" s="526">
        <v>59.3</v>
      </c>
      <c r="C39" s="526"/>
      <c r="D39" s="526">
        <v>37.700000000000003</v>
      </c>
      <c r="E39" s="526"/>
      <c r="F39" s="526">
        <v>175</v>
      </c>
      <c r="G39" s="526"/>
      <c r="H39" s="526">
        <v>45.7</v>
      </c>
      <c r="I39" s="526"/>
    </row>
    <row r="40" spans="1:10" s="87" customFormat="1" ht="12.75" customHeight="1" x14ac:dyDescent="0.2">
      <c r="A40" s="532">
        <v>2019</v>
      </c>
      <c r="B40" s="499">
        <v>59.5</v>
      </c>
      <c r="C40" s="499"/>
      <c r="D40" s="499">
        <v>38.1</v>
      </c>
      <c r="E40" s="499"/>
      <c r="F40" s="499">
        <v>178.3</v>
      </c>
      <c r="G40" s="499"/>
      <c r="H40" s="499">
        <v>45.9</v>
      </c>
      <c r="I40" s="499"/>
    </row>
    <row r="41" spans="1:10" s="87" customFormat="1" ht="12.75" customHeight="1" x14ac:dyDescent="0.2">
      <c r="A41" s="532">
        <v>2020</v>
      </c>
      <c r="B41" s="499">
        <v>59.78</v>
      </c>
      <c r="C41" s="499"/>
      <c r="D41" s="499">
        <v>38.75</v>
      </c>
      <c r="E41" s="499"/>
      <c r="F41" s="499">
        <v>184.2</v>
      </c>
      <c r="G41" s="499"/>
      <c r="H41" s="499">
        <v>46.22</v>
      </c>
      <c r="I41" s="499"/>
    </row>
    <row r="42" spans="1:10" s="87" customFormat="1" ht="12.75" customHeight="1" x14ac:dyDescent="0.2">
      <c r="A42" s="531">
        <v>2021</v>
      </c>
      <c r="B42" s="526">
        <v>59.842199999999998</v>
      </c>
      <c r="C42" s="526"/>
      <c r="D42" s="526">
        <v>39.0702</v>
      </c>
      <c r="E42" s="526"/>
      <c r="F42" s="526">
        <v>188.09100000000001</v>
      </c>
      <c r="G42" s="526"/>
      <c r="H42" s="526">
        <v>46.429000000000002</v>
      </c>
      <c r="I42" s="526"/>
    </row>
    <row r="43" spans="1:10" x14ac:dyDescent="0.2">
      <c r="A43" s="348" t="s">
        <v>275</v>
      </c>
    </row>
    <row r="56" spans="10:10" s="1" customFormat="1" ht="12.75" customHeight="1" x14ac:dyDescent="0.2">
      <c r="J56" s="21"/>
    </row>
  </sheetData>
  <mergeCells count="21">
    <mergeCell ref="A10:C10"/>
    <mergeCell ref="C2:G2"/>
    <mergeCell ref="A3:C3"/>
    <mergeCell ref="A4:C4"/>
    <mergeCell ref="A15:A16"/>
    <mergeCell ref="A5:C5"/>
    <mergeCell ref="A6:C6"/>
    <mergeCell ref="A7:C7"/>
    <mergeCell ref="A8:C8"/>
    <mergeCell ref="A9:C9"/>
    <mergeCell ref="A11:C11"/>
    <mergeCell ref="A12:C12"/>
    <mergeCell ref="A13:C13"/>
    <mergeCell ref="B15:C15"/>
    <mergeCell ref="D15:E15"/>
    <mergeCell ref="B34:C34"/>
    <mergeCell ref="D34:E34"/>
    <mergeCell ref="F34:G34"/>
    <mergeCell ref="H34:I34"/>
    <mergeCell ref="H15:I15"/>
    <mergeCell ref="F15:G1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K56"/>
  <sheetViews>
    <sheetView workbookViewId="0">
      <selection activeCell="E34" sqref="E34"/>
    </sheetView>
  </sheetViews>
  <sheetFormatPr defaultColWidth="8.85546875" defaultRowHeight="12.75" x14ac:dyDescent="0.2"/>
  <cols>
    <col min="1" max="1" width="17.7109375" style="1" customWidth="1"/>
    <col min="2" max="5" width="8.42578125" style="1" customWidth="1"/>
    <col min="6" max="6" width="9.7109375" style="1" customWidth="1"/>
    <col min="7" max="10" width="8.42578125" style="1" customWidth="1"/>
    <col min="11" max="16384" width="8.85546875" style="1"/>
  </cols>
  <sheetData>
    <row r="1" spans="1:11" s="9" customFormat="1" ht="30.75" customHeight="1" x14ac:dyDescent="0.25">
      <c r="A1" s="974" t="s">
        <v>2083</v>
      </c>
      <c r="B1" s="974"/>
      <c r="C1" s="974"/>
      <c r="D1" s="974"/>
      <c r="E1" s="974"/>
      <c r="F1" s="974"/>
      <c r="G1" s="974"/>
      <c r="H1" s="974"/>
      <c r="I1" s="974"/>
      <c r="J1" s="974"/>
    </row>
    <row r="3" spans="1:11" s="731" customFormat="1" ht="24" customHeight="1" x14ac:dyDescent="0.2">
      <c r="A3" s="1190" t="s">
        <v>1340</v>
      </c>
      <c r="B3" s="1190" t="s">
        <v>1341</v>
      </c>
      <c r="C3" s="1190" t="s">
        <v>1341</v>
      </c>
      <c r="D3" s="1190"/>
      <c r="E3" s="1190" t="s">
        <v>1342</v>
      </c>
      <c r="F3" s="1190" t="s">
        <v>1342</v>
      </c>
      <c r="G3" s="1190"/>
      <c r="H3" s="1190"/>
      <c r="I3" s="1190"/>
      <c r="J3" s="1190" t="s">
        <v>148</v>
      </c>
      <c r="K3" s="730"/>
    </row>
    <row r="4" spans="1:11" s="731" customFormat="1" ht="112.5" customHeight="1" x14ac:dyDescent="0.2">
      <c r="A4" s="1190"/>
      <c r="B4" s="1190"/>
      <c r="C4" s="732" t="s">
        <v>1343</v>
      </c>
      <c r="D4" s="732" t="s">
        <v>1344</v>
      </c>
      <c r="E4" s="1190"/>
      <c r="F4" s="732" t="s">
        <v>1345</v>
      </c>
      <c r="G4" s="732" t="s">
        <v>1346</v>
      </c>
      <c r="H4" s="732" t="s">
        <v>1347</v>
      </c>
      <c r="I4" s="732" t="s">
        <v>1348</v>
      </c>
      <c r="J4" s="1190"/>
      <c r="K4" s="730"/>
    </row>
    <row r="5" spans="1:11" ht="14.25" customHeight="1" x14ac:dyDescent="0.2">
      <c r="A5" s="521" t="s">
        <v>168</v>
      </c>
      <c r="B5" s="885">
        <v>99</v>
      </c>
      <c r="C5" s="885">
        <v>92</v>
      </c>
      <c r="D5" s="885">
        <v>7</v>
      </c>
      <c r="E5" s="885">
        <v>124</v>
      </c>
      <c r="F5" s="885">
        <v>97</v>
      </c>
      <c r="G5" s="885">
        <v>3</v>
      </c>
      <c r="H5" s="885">
        <v>15</v>
      </c>
      <c r="I5" s="885">
        <v>9</v>
      </c>
      <c r="J5" s="885">
        <v>223</v>
      </c>
    </row>
    <row r="6" spans="1:11" ht="14.25" customHeight="1" x14ac:dyDescent="0.2">
      <c r="A6" s="487" t="s">
        <v>169</v>
      </c>
      <c r="B6" s="886">
        <v>583</v>
      </c>
      <c r="C6" s="886">
        <v>522</v>
      </c>
      <c r="D6" s="886">
        <v>61</v>
      </c>
      <c r="E6" s="886">
        <v>546</v>
      </c>
      <c r="F6" s="886">
        <v>305</v>
      </c>
      <c r="G6" s="886">
        <v>86</v>
      </c>
      <c r="H6" s="886">
        <v>99</v>
      </c>
      <c r="I6" s="886">
        <v>56</v>
      </c>
      <c r="J6" s="886">
        <v>1129</v>
      </c>
    </row>
    <row r="7" spans="1:11" ht="14.25" customHeight="1" x14ac:dyDescent="0.2">
      <c r="A7" s="487" t="s">
        <v>170</v>
      </c>
      <c r="B7" s="886">
        <v>4210</v>
      </c>
      <c r="C7" s="886">
        <v>3762</v>
      </c>
      <c r="D7" s="886">
        <v>448</v>
      </c>
      <c r="E7" s="886">
        <v>3641</v>
      </c>
      <c r="F7" s="886">
        <v>2040</v>
      </c>
      <c r="G7" s="886">
        <v>571</v>
      </c>
      <c r="H7" s="886">
        <v>596</v>
      </c>
      <c r="I7" s="886">
        <v>434</v>
      </c>
      <c r="J7" s="886">
        <v>7851</v>
      </c>
    </row>
    <row r="8" spans="1:11" ht="14.25" customHeight="1" x14ac:dyDescent="0.2">
      <c r="A8" s="487" t="s">
        <v>171</v>
      </c>
      <c r="B8" s="886">
        <v>7608</v>
      </c>
      <c r="C8" s="886">
        <v>7055</v>
      </c>
      <c r="D8" s="886">
        <v>553</v>
      </c>
      <c r="E8" s="886">
        <v>5572</v>
      </c>
      <c r="F8" s="886">
        <v>3015</v>
      </c>
      <c r="G8" s="886">
        <v>974</v>
      </c>
      <c r="H8" s="886">
        <v>1066</v>
      </c>
      <c r="I8" s="886">
        <v>517</v>
      </c>
      <c r="J8" s="886">
        <v>13180</v>
      </c>
    </row>
    <row r="9" spans="1:11" ht="14.25" customHeight="1" x14ac:dyDescent="0.2">
      <c r="A9" s="487" t="s">
        <v>255</v>
      </c>
      <c r="B9" s="886">
        <v>109</v>
      </c>
      <c r="C9" s="886">
        <v>102</v>
      </c>
      <c r="D9" s="886">
        <v>7</v>
      </c>
      <c r="E9" s="886">
        <v>118</v>
      </c>
      <c r="F9" s="886">
        <v>85</v>
      </c>
      <c r="G9" s="886">
        <v>7</v>
      </c>
      <c r="H9" s="886">
        <v>18</v>
      </c>
      <c r="I9" s="886">
        <v>8</v>
      </c>
      <c r="J9" s="886">
        <v>227</v>
      </c>
    </row>
    <row r="10" spans="1:11" ht="14.25" customHeight="1" x14ac:dyDescent="0.2">
      <c r="A10" s="487" t="s">
        <v>256</v>
      </c>
      <c r="B10" s="886">
        <v>4569</v>
      </c>
      <c r="C10" s="886">
        <v>4284</v>
      </c>
      <c r="D10" s="886">
        <v>285</v>
      </c>
      <c r="E10" s="886">
        <v>3418</v>
      </c>
      <c r="F10" s="886">
        <v>1692</v>
      </c>
      <c r="G10" s="886">
        <v>594</v>
      </c>
      <c r="H10" s="886">
        <v>816</v>
      </c>
      <c r="I10" s="886">
        <v>316</v>
      </c>
      <c r="J10" s="886">
        <v>7987</v>
      </c>
    </row>
    <row r="11" spans="1:11" ht="14.25" customHeight="1" x14ac:dyDescent="0.2">
      <c r="A11" s="487" t="s">
        <v>172</v>
      </c>
      <c r="B11" s="886">
        <v>1230</v>
      </c>
      <c r="C11" s="886">
        <v>1130</v>
      </c>
      <c r="D11" s="886">
        <v>100</v>
      </c>
      <c r="E11" s="886">
        <v>984</v>
      </c>
      <c r="F11" s="886">
        <v>554</v>
      </c>
      <c r="G11" s="886">
        <v>151</v>
      </c>
      <c r="H11" s="886">
        <v>164</v>
      </c>
      <c r="I11" s="886">
        <v>115</v>
      </c>
      <c r="J11" s="886">
        <v>2214</v>
      </c>
    </row>
    <row r="12" spans="1:11" ht="14.25" customHeight="1" x14ac:dyDescent="0.2">
      <c r="A12" s="487" t="s">
        <v>173</v>
      </c>
      <c r="B12" s="886">
        <v>2918</v>
      </c>
      <c r="C12" s="886">
        <v>2714</v>
      </c>
      <c r="D12" s="886">
        <v>204</v>
      </c>
      <c r="E12" s="886">
        <v>2650</v>
      </c>
      <c r="F12" s="886">
        <v>1479</v>
      </c>
      <c r="G12" s="886">
        <v>404</v>
      </c>
      <c r="H12" s="886">
        <v>508</v>
      </c>
      <c r="I12" s="886">
        <v>259</v>
      </c>
      <c r="J12" s="886">
        <v>5568</v>
      </c>
    </row>
    <row r="13" spans="1:11" ht="14.25" customHeight="1" x14ac:dyDescent="0.2">
      <c r="A13" s="487" t="s">
        <v>257</v>
      </c>
      <c r="B13" s="886">
        <v>4062</v>
      </c>
      <c r="C13" s="886">
        <v>3749</v>
      </c>
      <c r="D13" s="886">
        <v>313</v>
      </c>
      <c r="E13" s="886">
        <v>3210</v>
      </c>
      <c r="F13" s="886">
        <v>1693</v>
      </c>
      <c r="G13" s="886">
        <v>535</v>
      </c>
      <c r="H13" s="886">
        <v>627</v>
      </c>
      <c r="I13" s="886">
        <v>355</v>
      </c>
      <c r="J13" s="886">
        <v>7272</v>
      </c>
    </row>
    <row r="14" spans="1:11" ht="14.25" customHeight="1" x14ac:dyDescent="0.2">
      <c r="A14" s="487" t="s">
        <v>174</v>
      </c>
      <c r="B14" s="886">
        <v>373</v>
      </c>
      <c r="C14" s="886">
        <v>346</v>
      </c>
      <c r="D14" s="886">
        <v>27</v>
      </c>
      <c r="E14" s="886">
        <v>381</v>
      </c>
      <c r="F14" s="886">
        <v>230</v>
      </c>
      <c r="G14" s="886">
        <v>37</v>
      </c>
      <c r="H14" s="886">
        <v>65</v>
      </c>
      <c r="I14" s="886">
        <v>49</v>
      </c>
      <c r="J14" s="886">
        <v>754</v>
      </c>
    </row>
    <row r="15" spans="1:11" ht="14.25" customHeight="1" x14ac:dyDescent="0.2">
      <c r="A15" s="487" t="s">
        <v>175</v>
      </c>
      <c r="B15" s="886">
        <v>694</v>
      </c>
      <c r="C15" s="886">
        <v>635</v>
      </c>
      <c r="D15" s="886">
        <v>59</v>
      </c>
      <c r="E15" s="886">
        <v>641</v>
      </c>
      <c r="F15" s="886">
        <v>378</v>
      </c>
      <c r="G15" s="886">
        <v>85</v>
      </c>
      <c r="H15" s="886">
        <v>106</v>
      </c>
      <c r="I15" s="886">
        <v>72</v>
      </c>
      <c r="J15" s="886">
        <v>1335</v>
      </c>
    </row>
    <row r="16" spans="1:11" ht="14.25" customHeight="1" x14ac:dyDescent="0.2">
      <c r="A16" s="487" t="s">
        <v>176</v>
      </c>
      <c r="B16" s="886">
        <v>2523</v>
      </c>
      <c r="C16" s="886">
        <v>2355</v>
      </c>
      <c r="D16" s="886">
        <v>168</v>
      </c>
      <c r="E16" s="886">
        <v>1899</v>
      </c>
      <c r="F16" s="886">
        <v>990</v>
      </c>
      <c r="G16" s="886">
        <v>351</v>
      </c>
      <c r="H16" s="886">
        <v>374</v>
      </c>
      <c r="I16" s="886">
        <v>184</v>
      </c>
      <c r="J16" s="886">
        <v>4422</v>
      </c>
    </row>
    <row r="17" spans="1:10" ht="14.25" customHeight="1" x14ac:dyDescent="0.2">
      <c r="A17" s="487" t="s">
        <v>177</v>
      </c>
      <c r="B17" s="886">
        <v>163</v>
      </c>
      <c r="C17" s="886">
        <v>155</v>
      </c>
      <c r="D17" s="886">
        <v>8</v>
      </c>
      <c r="E17" s="886">
        <v>165</v>
      </c>
      <c r="F17" s="886">
        <v>116</v>
      </c>
      <c r="G17" s="886">
        <v>19</v>
      </c>
      <c r="H17" s="886">
        <v>16</v>
      </c>
      <c r="I17" s="886">
        <v>14</v>
      </c>
      <c r="J17" s="886">
        <v>328</v>
      </c>
    </row>
    <row r="18" spans="1:10" ht="14.25" customHeight="1" x14ac:dyDescent="0.2">
      <c r="A18" s="487" t="s">
        <v>178</v>
      </c>
      <c r="B18" s="886">
        <v>401</v>
      </c>
      <c r="C18" s="886">
        <v>368</v>
      </c>
      <c r="D18" s="886">
        <v>33</v>
      </c>
      <c r="E18" s="886">
        <v>424</v>
      </c>
      <c r="F18" s="886">
        <v>245</v>
      </c>
      <c r="G18" s="886">
        <v>69</v>
      </c>
      <c r="H18" s="886">
        <v>66</v>
      </c>
      <c r="I18" s="886">
        <v>44</v>
      </c>
      <c r="J18" s="886">
        <v>825</v>
      </c>
    </row>
    <row r="19" spans="1:10" ht="14.25" customHeight="1" x14ac:dyDescent="0.2">
      <c r="A19" s="487" t="s">
        <v>258</v>
      </c>
      <c r="B19" s="886">
        <v>157</v>
      </c>
      <c r="C19" s="886">
        <v>145</v>
      </c>
      <c r="D19" s="886">
        <v>12</v>
      </c>
      <c r="E19" s="886">
        <v>213</v>
      </c>
      <c r="F19" s="886">
        <v>148</v>
      </c>
      <c r="G19" s="886">
        <v>13</v>
      </c>
      <c r="H19" s="886">
        <v>29</v>
      </c>
      <c r="I19" s="886">
        <v>23</v>
      </c>
      <c r="J19" s="886">
        <v>370</v>
      </c>
    </row>
    <row r="20" spans="1:10" ht="14.25" customHeight="1" x14ac:dyDescent="0.2">
      <c r="A20" s="487" t="s">
        <v>249</v>
      </c>
      <c r="B20" s="886">
        <v>8698</v>
      </c>
      <c r="C20" s="886">
        <v>8039</v>
      </c>
      <c r="D20" s="886">
        <v>659</v>
      </c>
      <c r="E20" s="886">
        <v>6963</v>
      </c>
      <c r="F20" s="886">
        <v>4132</v>
      </c>
      <c r="G20" s="886">
        <v>1266</v>
      </c>
      <c r="H20" s="886">
        <v>909</v>
      </c>
      <c r="I20" s="886">
        <v>656</v>
      </c>
      <c r="J20" s="886">
        <v>15661</v>
      </c>
    </row>
    <row r="21" spans="1:10" ht="14.25" customHeight="1" x14ac:dyDescent="0.2">
      <c r="A21" s="487" t="s">
        <v>179</v>
      </c>
      <c r="B21" s="886">
        <v>1390</v>
      </c>
      <c r="C21" s="886">
        <v>1296</v>
      </c>
      <c r="D21" s="886">
        <v>94</v>
      </c>
      <c r="E21" s="886">
        <v>992</v>
      </c>
      <c r="F21" s="886">
        <v>585</v>
      </c>
      <c r="G21" s="886">
        <v>156</v>
      </c>
      <c r="H21" s="886">
        <v>159</v>
      </c>
      <c r="I21" s="886">
        <v>92</v>
      </c>
      <c r="J21" s="886">
        <v>2382</v>
      </c>
    </row>
    <row r="22" spans="1:10" ht="14.25" customHeight="1" x14ac:dyDescent="0.2">
      <c r="A22" s="487" t="s">
        <v>180</v>
      </c>
      <c r="B22" s="886">
        <v>204</v>
      </c>
      <c r="C22" s="886">
        <v>194</v>
      </c>
      <c r="D22" s="886">
        <v>10</v>
      </c>
      <c r="E22" s="886">
        <v>134</v>
      </c>
      <c r="F22" s="886">
        <v>82</v>
      </c>
      <c r="G22" s="886">
        <v>24</v>
      </c>
      <c r="H22" s="886">
        <v>12</v>
      </c>
      <c r="I22" s="886">
        <v>16</v>
      </c>
      <c r="J22" s="886">
        <v>338</v>
      </c>
    </row>
    <row r="23" spans="1:10" ht="14.25" customHeight="1" x14ac:dyDescent="0.2">
      <c r="A23" s="487" t="s">
        <v>181</v>
      </c>
      <c r="B23" s="886">
        <v>658</v>
      </c>
      <c r="C23" s="886">
        <v>609</v>
      </c>
      <c r="D23" s="886">
        <v>49</v>
      </c>
      <c r="E23" s="886">
        <v>685</v>
      </c>
      <c r="F23" s="886">
        <v>380</v>
      </c>
      <c r="G23" s="886">
        <v>92</v>
      </c>
      <c r="H23" s="886">
        <v>145</v>
      </c>
      <c r="I23" s="886">
        <v>68</v>
      </c>
      <c r="J23" s="886">
        <v>1343</v>
      </c>
    </row>
    <row r="24" spans="1:10" ht="14.25" customHeight="1" x14ac:dyDescent="0.2">
      <c r="A24" s="487" t="s">
        <v>250</v>
      </c>
      <c r="B24" s="886">
        <v>5770</v>
      </c>
      <c r="C24" s="886">
        <v>5375</v>
      </c>
      <c r="D24" s="886">
        <v>395</v>
      </c>
      <c r="E24" s="886">
        <v>4314</v>
      </c>
      <c r="F24" s="886">
        <v>2371</v>
      </c>
      <c r="G24" s="886">
        <v>823</v>
      </c>
      <c r="H24" s="886">
        <v>710</v>
      </c>
      <c r="I24" s="886">
        <v>410</v>
      </c>
      <c r="J24" s="886">
        <v>10084</v>
      </c>
    </row>
    <row r="25" spans="1:10" ht="14.25" customHeight="1" x14ac:dyDescent="0.2">
      <c r="A25" s="487" t="s">
        <v>251</v>
      </c>
      <c r="B25" s="886">
        <v>6235</v>
      </c>
      <c r="C25" s="886">
        <v>5819</v>
      </c>
      <c r="D25" s="886">
        <v>416</v>
      </c>
      <c r="E25" s="886">
        <v>4295</v>
      </c>
      <c r="F25" s="886">
        <v>2290</v>
      </c>
      <c r="G25" s="886">
        <v>745</v>
      </c>
      <c r="H25" s="886">
        <v>867</v>
      </c>
      <c r="I25" s="886">
        <v>393</v>
      </c>
      <c r="J25" s="886">
        <v>10530</v>
      </c>
    </row>
    <row r="26" spans="1:10" ht="14.25" customHeight="1" x14ac:dyDescent="0.2">
      <c r="A26" s="487" t="s">
        <v>182</v>
      </c>
      <c r="B26" s="886">
        <v>280</v>
      </c>
      <c r="C26" s="886">
        <v>259</v>
      </c>
      <c r="D26" s="886">
        <v>21</v>
      </c>
      <c r="E26" s="886">
        <v>263</v>
      </c>
      <c r="F26" s="886">
        <v>167</v>
      </c>
      <c r="G26" s="886">
        <v>30</v>
      </c>
      <c r="H26" s="886">
        <v>42</v>
      </c>
      <c r="I26" s="886">
        <v>24</v>
      </c>
      <c r="J26" s="886">
        <v>543</v>
      </c>
    </row>
    <row r="27" spans="1:10" ht="14.25" customHeight="1" x14ac:dyDescent="0.2">
      <c r="A27" s="487" t="s">
        <v>259</v>
      </c>
      <c r="B27" s="886">
        <v>5466</v>
      </c>
      <c r="C27" s="886">
        <v>5066</v>
      </c>
      <c r="D27" s="886">
        <v>400</v>
      </c>
      <c r="E27" s="886">
        <v>4638</v>
      </c>
      <c r="F27" s="886">
        <v>2635</v>
      </c>
      <c r="G27" s="886">
        <v>770</v>
      </c>
      <c r="H27" s="886">
        <v>775</v>
      </c>
      <c r="I27" s="886">
        <v>458</v>
      </c>
      <c r="J27" s="886">
        <v>10104</v>
      </c>
    </row>
    <row r="28" spans="1:10" ht="14.25" customHeight="1" x14ac:dyDescent="0.2">
      <c r="A28" s="487" t="s">
        <v>183</v>
      </c>
      <c r="B28" s="886">
        <v>716</v>
      </c>
      <c r="C28" s="886">
        <v>656</v>
      </c>
      <c r="D28" s="886">
        <v>60</v>
      </c>
      <c r="E28" s="886">
        <v>682</v>
      </c>
      <c r="F28" s="886">
        <v>434</v>
      </c>
      <c r="G28" s="886">
        <v>94</v>
      </c>
      <c r="H28" s="886">
        <v>92</v>
      </c>
      <c r="I28" s="886">
        <v>62</v>
      </c>
      <c r="J28" s="886">
        <v>1398</v>
      </c>
    </row>
    <row r="29" spans="1:10" ht="14.25" customHeight="1" x14ac:dyDescent="0.2">
      <c r="A29" s="487" t="s">
        <v>184</v>
      </c>
      <c r="B29" s="886">
        <v>1970</v>
      </c>
      <c r="C29" s="886">
        <v>1823</v>
      </c>
      <c r="D29" s="886">
        <v>147</v>
      </c>
      <c r="E29" s="886">
        <v>1847</v>
      </c>
      <c r="F29" s="886">
        <v>1080</v>
      </c>
      <c r="G29" s="886">
        <v>283</v>
      </c>
      <c r="H29" s="886">
        <v>298</v>
      </c>
      <c r="I29" s="886">
        <v>186</v>
      </c>
      <c r="J29" s="886">
        <v>3817</v>
      </c>
    </row>
    <row r="30" spans="1:10" ht="14.25" customHeight="1" x14ac:dyDescent="0.2">
      <c r="A30" s="487" t="s">
        <v>1561</v>
      </c>
      <c r="B30" s="886">
        <v>1237</v>
      </c>
      <c r="C30" s="886">
        <v>1108</v>
      </c>
      <c r="D30" s="886">
        <v>129</v>
      </c>
      <c r="E30" s="886">
        <v>1143</v>
      </c>
      <c r="F30" s="886">
        <v>734</v>
      </c>
      <c r="G30" s="886">
        <v>133</v>
      </c>
      <c r="H30" s="886">
        <v>165</v>
      </c>
      <c r="I30" s="886">
        <v>111</v>
      </c>
      <c r="J30" s="886">
        <v>2380</v>
      </c>
    </row>
    <row r="31" spans="1:10" ht="14.25" customHeight="1" x14ac:dyDescent="0.2">
      <c r="A31" s="487" t="s">
        <v>185</v>
      </c>
      <c r="B31" s="886">
        <v>3715</v>
      </c>
      <c r="C31" s="886">
        <v>3424</v>
      </c>
      <c r="D31" s="886">
        <v>291</v>
      </c>
      <c r="E31" s="886">
        <v>2862</v>
      </c>
      <c r="F31" s="886">
        <v>1411</v>
      </c>
      <c r="G31" s="886">
        <v>477</v>
      </c>
      <c r="H31" s="886">
        <v>679</v>
      </c>
      <c r="I31" s="886">
        <v>295</v>
      </c>
      <c r="J31" s="886">
        <v>6577</v>
      </c>
    </row>
    <row r="32" spans="1:10" ht="14.25" customHeight="1" x14ac:dyDescent="0.2">
      <c r="A32" s="487" t="s">
        <v>1560</v>
      </c>
      <c r="B32" s="886">
        <v>648</v>
      </c>
      <c r="C32" s="886">
        <v>598</v>
      </c>
      <c r="D32" s="886">
        <v>50</v>
      </c>
      <c r="E32" s="886">
        <v>672</v>
      </c>
      <c r="F32" s="886">
        <v>373</v>
      </c>
      <c r="G32" s="886">
        <v>75</v>
      </c>
      <c r="H32" s="886">
        <v>115</v>
      </c>
      <c r="I32" s="886">
        <v>109</v>
      </c>
      <c r="J32" s="886">
        <v>1320</v>
      </c>
    </row>
    <row r="33" spans="1:10" ht="14.25" customHeight="1" x14ac:dyDescent="0.2">
      <c r="A33" s="487" t="s">
        <v>186</v>
      </c>
      <c r="B33" s="886">
        <v>1470</v>
      </c>
      <c r="C33" s="886">
        <v>1350</v>
      </c>
      <c r="D33" s="886">
        <v>120</v>
      </c>
      <c r="E33" s="886">
        <v>1298</v>
      </c>
      <c r="F33" s="886">
        <v>767</v>
      </c>
      <c r="G33" s="886">
        <v>177</v>
      </c>
      <c r="H33" s="886">
        <v>231</v>
      </c>
      <c r="I33" s="886">
        <v>123</v>
      </c>
      <c r="J33" s="886">
        <v>2768</v>
      </c>
    </row>
    <row r="34" spans="1:10" ht="14.25" customHeight="1" x14ac:dyDescent="0.2">
      <c r="A34" s="487" t="s">
        <v>252</v>
      </c>
      <c r="B34" s="886">
        <v>7246</v>
      </c>
      <c r="C34" s="886">
        <v>6727</v>
      </c>
      <c r="D34" s="886">
        <v>519</v>
      </c>
      <c r="E34" s="886">
        <v>5932</v>
      </c>
      <c r="F34" s="886">
        <v>3553</v>
      </c>
      <c r="G34" s="886">
        <v>1034</v>
      </c>
      <c r="H34" s="886">
        <v>826</v>
      </c>
      <c r="I34" s="886">
        <v>519</v>
      </c>
      <c r="J34" s="886">
        <v>13178</v>
      </c>
    </row>
    <row r="35" spans="1:10" s="9" customFormat="1" ht="14.25" customHeight="1" x14ac:dyDescent="0.2">
      <c r="A35" s="491" t="s">
        <v>31</v>
      </c>
      <c r="B35" s="887">
        <v>24920</v>
      </c>
      <c r="C35" s="887">
        <v>22289</v>
      </c>
      <c r="D35" s="887">
        <v>2631</v>
      </c>
      <c r="E35" s="887">
        <v>20294</v>
      </c>
      <c r="F35" s="887">
        <v>11429</v>
      </c>
      <c r="G35" s="887">
        <v>3320</v>
      </c>
      <c r="H35" s="887">
        <v>3120</v>
      </c>
      <c r="I35" s="887">
        <v>2425</v>
      </c>
      <c r="J35" s="887">
        <v>45214</v>
      </c>
    </row>
    <row r="36" spans="1:10" ht="14.25" customHeight="1" x14ac:dyDescent="0.2">
      <c r="A36" s="487" t="s">
        <v>187</v>
      </c>
      <c r="B36" s="886">
        <v>3994</v>
      </c>
      <c r="C36" s="886">
        <v>3671</v>
      </c>
      <c r="D36" s="886">
        <v>323</v>
      </c>
      <c r="E36" s="886">
        <v>3010</v>
      </c>
      <c r="F36" s="886">
        <v>1524</v>
      </c>
      <c r="G36" s="886">
        <v>483</v>
      </c>
      <c r="H36" s="886">
        <v>730</v>
      </c>
      <c r="I36" s="886">
        <v>273</v>
      </c>
      <c r="J36" s="886">
        <v>7004</v>
      </c>
    </row>
    <row r="37" spans="1:10" ht="14.25" customHeight="1" x14ac:dyDescent="0.2">
      <c r="A37" s="487" t="s">
        <v>188</v>
      </c>
      <c r="B37" s="886">
        <v>1688</v>
      </c>
      <c r="C37" s="886">
        <v>1511</v>
      </c>
      <c r="D37" s="886">
        <v>177</v>
      </c>
      <c r="E37" s="886">
        <v>1172</v>
      </c>
      <c r="F37" s="886">
        <v>537</v>
      </c>
      <c r="G37" s="886">
        <v>200</v>
      </c>
      <c r="H37" s="886">
        <v>286</v>
      </c>
      <c r="I37" s="886">
        <v>149</v>
      </c>
      <c r="J37" s="886">
        <v>2860</v>
      </c>
    </row>
    <row r="38" spans="1:10" ht="14.25" customHeight="1" x14ac:dyDescent="0.2">
      <c r="A38" s="487" t="s">
        <v>189</v>
      </c>
      <c r="B38" s="886">
        <v>2894</v>
      </c>
      <c r="C38" s="886">
        <v>2668</v>
      </c>
      <c r="D38" s="886">
        <v>226</v>
      </c>
      <c r="E38" s="886">
        <v>2260</v>
      </c>
      <c r="F38" s="886">
        <v>1223</v>
      </c>
      <c r="G38" s="886">
        <v>432</v>
      </c>
      <c r="H38" s="886">
        <v>390</v>
      </c>
      <c r="I38" s="886">
        <v>215</v>
      </c>
      <c r="J38" s="886">
        <v>5154</v>
      </c>
    </row>
    <row r="39" spans="1:10" ht="14.25" customHeight="1" x14ac:dyDescent="0.2">
      <c r="A39" s="487" t="s">
        <v>260</v>
      </c>
      <c r="B39" s="886">
        <v>9685</v>
      </c>
      <c r="C39" s="886">
        <v>8877</v>
      </c>
      <c r="D39" s="886">
        <v>808</v>
      </c>
      <c r="E39" s="886">
        <v>7506</v>
      </c>
      <c r="F39" s="886">
        <v>4016</v>
      </c>
      <c r="G39" s="886">
        <v>1292</v>
      </c>
      <c r="H39" s="886">
        <v>1416</v>
      </c>
      <c r="I39" s="886">
        <v>782</v>
      </c>
      <c r="J39" s="886">
        <v>17191</v>
      </c>
    </row>
    <row r="40" spans="1:10" ht="14.25" customHeight="1" x14ac:dyDescent="0.2">
      <c r="A40" s="487" t="s">
        <v>1861</v>
      </c>
      <c r="B40" s="886">
        <v>2249</v>
      </c>
      <c r="C40" s="886">
        <v>1994</v>
      </c>
      <c r="D40" s="886">
        <v>255</v>
      </c>
      <c r="E40" s="886">
        <v>1768</v>
      </c>
      <c r="F40" s="886">
        <v>1012</v>
      </c>
      <c r="G40" s="886">
        <v>275</v>
      </c>
      <c r="H40" s="886">
        <v>229</v>
      </c>
      <c r="I40" s="886">
        <v>252</v>
      </c>
      <c r="J40" s="886">
        <v>4017</v>
      </c>
    </row>
    <row r="41" spans="1:10" ht="14.25" customHeight="1" x14ac:dyDescent="0.2">
      <c r="A41" s="487" t="s">
        <v>271</v>
      </c>
      <c r="B41" s="886">
        <v>691</v>
      </c>
      <c r="C41" s="886">
        <v>609</v>
      </c>
      <c r="D41" s="886">
        <v>82</v>
      </c>
      <c r="E41" s="886">
        <v>562</v>
      </c>
      <c r="F41" s="886">
        <v>302</v>
      </c>
      <c r="G41" s="886">
        <v>100</v>
      </c>
      <c r="H41" s="886">
        <v>93</v>
      </c>
      <c r="I41" s="886">
        <v>67</v>
      </c>
      <c r="J41" s="886">
        <v>1253</v>
      </c>
    </row>
    <row r="42" spans="1:10" ht="14.25" customHeight="1" x14ac:dyDescent="0.2">
      <c r="A42" s="487" t="s">
        <v>253</v>
      </c>
      <c r="B42" s="886">
        <v>2009</v>
      </c>
      <c r="C42" s="886">
        <v>1860</v>
      </c>
      <c r="D42" s="886">
        <v>149</v>
      </c>
      <c r="E42" s="886">
        <v>1618</v>
      </c>
      <c r="F42" s="886">
        <v>940</v>
      </c>
      <c r="G42" s="886">
        <v>260</v>
      </c>
      <c r="H42" s="886">
        <v>268</v>
      </c>
      <c r="I42" s="886">
        <v>150</v>
      </c>
      <c r="J42" s="886">
        <v>3627</v>
      </c>
    </row>
    <row r="43" spans="1:10" ht="14.25" customHeight="1" x14ac:dyDescent="0.2">
      <c r="A43" s="487" t="s">
        <v>1559</v>
      </c>
      <c r="B43" s="886">
        <v>7566</v>
      </c>
      <c r="C43" s="886">
        <v>6903</v>
      </c>
      <c r="D43" s="886">
        <v>663</v>
      </c>
      <c r="E43" s="886">
        <v>5614</v>
      </c>
      <c r="F43" s="886">
        <v>3147</v>
      </c>
      <c r="G43" s="886">
        <v>1054</v>
      </c>
      <c r="H43" s="886">
        <v>810</v>
      </c>
      <c r="I43" s="886">
        <v>603</v>
      </c>
      <c r="J43" s="886">
        <v>13180</v>
      </c>
    </row>
    <row r="44" spans="1:10" ht="14.25" customHeight="1" x14ac:dyDescent="0.2">
      <c r="A44" s="487" t="s">
        <v>190</v>
      </c>
      <c r="B44" s="886">
        <v>1072</v>
      </c>
      <c r="C44" s="886">
        <v>986</v>
      </c>
      <c r="D44" s="886">
        <v>86</v>
      </c>
      <c r="E44" s="886">
        <v>869</v>
      </c>
      <c r="F44" s="886">
        <v>502</v>
      </c>
      <c r="G44" s="886">
        <v>131</v>
      </c>
      <c r="H44" s="886">
        <v>147</v>
      </c>
      <c r="I44" s="886">
        <v>89</v>
      </c>
      <c r="J44" s="886">
        <v>1941</v>
      </c>
    </row>
    <row r="45" spans="1:10" ht="14.25" customHeight="1" x14ac:dyDescent="0.2">
      <c r="A45" s="487" t="s">
        <v>191</v>
      </c>
      <c r="B45" s="886">
        <v>3195</v>
      </c>
      <c r="C45" s="886">
        <v>2990</v>
      </c>
      <c r="D45" s="886">
        <v>205</v>
      </c>
      <c r="E45" s="886">
        <v>2248</v>
      </c>
      <c r="F45" s="886">
        <v>1291</v>
      </c>
      <c r="G45" s="886">
        <v>337</v>
      </c>
      <c r="H45" s="886">
        <v>410</v>
      </c>
      <c r="I45" s="886">
        <v>210</v>
      </c>
      <c r="J45" s="886">
        <v>5443</v>
      </c>
    </row>
    <row r="46" spans="1:10" ht="14.25" customHeight="1" x14ac:dyDescent="0.2">
      <c r="A46" s="487" t="s">
        <v>263</v>
      </c>
      <c r="B46" s="886">
        <v>5641</v>
      </c>
      <c r="C46" s="886">
        <v>5124</v>
      </c>
      <c r="D46" s="886">
        <v>517</v>
      </c>
      <c r="E46" s="886">
        <v>4852</v>
      </c>
      <c r="F46" s="886">
        <v>2726</v>
      </c>
      <c r="G46" s="886">
        <v>759</v>
      </c>
      <c r="H46" s="886">
        <v>816</v>
      </c>
      <c r="I46" s="886">
        <v>551</v>
      </c>
      <c r="J46" s="886">
        <v>10493</v>
      </c>
    </row>
    <row r="47" spans="1:10" ht="14.25" customHeight="1" x14ac:dyDescent="0.2">
      <c r="A47" s="487" t="s">
        <v>264</v>
      </c>
      <c r="B47" s="886">
        <v>113</v>
      </c>
      <c r="C47" s="886">
        <v>105</v>
      </c>
      <c r="D47" s="886">
        <v>8</v>
      </c>
      <c r="E47" s="886">
        <v>167</v>
      </c>
      <c r="F47" s="886">
        <v>129</v>
      </c>
      <c r="G47" s="886">
        <v>8</v>
      </c>
      <c r="H47" s="886">
        <v>15</v>
      </c>
      <c r="I47" s="886">
        <v>15</v>
      </c>
      <c r="J47" s="886">
        <v>280</v>
      </c>
    </row>
    <row r="48" spans="1:10" ht="14.25" customHeight="1" x14ac:dyDescent="0.2">
      <c r="A48" s="487" t="s">
        <v>265</v>
      </c>
      <c r="B48" s="886">
        <v>146</v>
      </c>
      <c r="C48" s="886">
        <v>129</v>
      </c>
      <c r="D48" s="886">
        <v>17</v>
      </c>
      <c r="E48" s="886">
        <v>183</v>
      </c>
      <c r="F48" s="886">
        <v>128</v>
      </c>
      <c r="G48" s="886">
        <v>15</v>
      </c>
      <c r="H48" s="886">
        <v>19</v>
      </c>
      <c r="I48" s="886">
        <v>21</v>
      </c>
      <c r="J48" s="886">
        <v>329</v>
      </c>
    </row>
    <row r="49" spans="1:10" ht="14.25" customHeight="1" x14ac:dyDescent="0.2">
      <c r="A49" s="487" t="s">
        <v>192</v>
      </c>
      <c r="B49" s="886">
        <v>828</v>
      </c>
      <c r="C49" s="886">
        <v>775</v>
      </c>
      <c r="D49" s="886">
        <v>53</v>
      </c>
      <c r="E49" s="886">
        <v>731</v>
      </c>
      <c r="F49" s="886">
        <v>421</v>
      </c>
      <c r="G49" s="886">
        <v>107</v>
      </c>
      <c r="H49" s="886">
        <v>123</v>
      </c>
      <c r="I49" s="886">
        <v>80</v>
      </c>
      <c r="J49" s="886">
        <v>1559</v>
      </c>
    </row>
    <row r="50" spans="1:10" ht="14.25" customHeight="1" x14ac:dyDescent="0.2">
      <c r="A50" s="487" t="s">
        <v>193</v>
      </c>
      <c r="B50" s="886">
        <v>799</v>
      </c>
      <c r="C50" s="886">
        <v>726</v>
      </c>
      <c r="D50" s="886">
        <v>73</v>
      </c>
      <c r="E50" s="886">
        <v>618</v>
      </c>
      <c r="F50" s="886">
        <v>278</v>
      </c>
      <c r="G50" s="886">
        <v>126</v>
      </c>
      <c r="H50" s="886">
        <v>137</v>
      </c>
      <c r="I50" s="886">
        <v>77</v>
      </c>
      <c r="J50" s="886">
        <v>1417</v>
      </c>
    </row>
    <row r="51" spans="1:10" ht="14.25" customHeight="1" x14ac:dyDescent="0.2">
      <c r="A51" s="487" t="s">
        <v>1227</v>
      </c>
      <c r="B51" s="886">
        <v>1979</v>
      </c>
      <c r="C51" s="886">
        <v>1820</v>
      </c>
      <c r="D51" s="886">
        <v>159</v>
      </c>
      <c r="E51" s="886">
        <v>1463</v>
      </c>
      <c r="F51" s="886">
        <v>829</v>
      </c>
      <c r="G51" s="886">
        <v>244</v>
      </c>
      <c r="H51" s="886">
        <v>226</v>
      </c>
      <c r="I51" s="886">
        <v>164</v>
      </c>
      <c r="J51" s="886">
        <v>3442</v>
      </c>
    </row>
    <row r="52" spans="1:10" ht="14.25" customHeight="1" x14ac:dyDescent="0.2">
      <c r="A52" s="487" t="s">
        <v>1226</v>
      </c>
      <c r="B52" s="886">
        <v>295</v>
      </c>
      <c r="C52" s="886">
        <v>270</v>
      </c>
      <c r="D52" s="886">
        <v>25</v>
      </c>
      <c r="E52" s="886">
        <v>348</v>
      </c>
      <c r="F52" s="886">
        <v>216</v>
      </c>
      <c r="G52" s="886">
        <v>34</v>
      </c>
      <c r="H52" s="886">
        <v>58</v>
      </c>
      <c r="I52" s="886">
        <v>40</v>
      </c>
      <c r="J52" s="886">
        <v>643</v>
      </c>
    </row>
    <row r="53" spans="1:10" ht="14.25" customHeight="1" x14ac:dyDescent="0.2">
      <c r="A53" s="487" t="s">
        <v>194</v>
      </c>
      <c r="B53" s="886">
        <v>624</v>
      </c>
      <c r="C53" s="886">
        <v>573</v>
      </c>
      <c r="D53" s="886">
        <v>51</v>
      </c>
      <c r="E53" s="886">
        <v>480</v>
      </c>
      <c r="F53" s="886">
        <v>298</v>
      </c>
      <c r="G53" s="886">
        <v>63</v>
      </c>
      <c r="H53" s="886">
        <v>77</v>
      </c>
      <c r="I53" s="886">
        <v>42</v>
      </c>
      <c r="J53" s="886">
        <v>1104</v>
      </c>
    </row>
    <row r="54" spans="1:10" ht="14.25" customHeight="1" x14ac:dyDescent="0.2">
      <c r="A54" s="487" t="s">
        <v>254</v>
      </c>
      <c r="B54" s="886">
        <v>4113</v>
      </c>
      <c r="C54" s="886">
        <v>3794</v>
      </c>
      <c r="D54" s="886">
        <v>319</v>
      </c>
      <c r="E54" s="886">
        <v>3253</v>
      </c>
      <c r="F54" s="886">
        <v>1916</v>
      </c>
      <c r="G54" s="886">
        <v>507</v>
      </c>
      <c r="H54" s="886">
        <v>508</v>
      </c>
      <c r="I54" s="886">
        <v>322</v>
      </c>
      <c r="J54" s="886">
        <v>7366</v>
      </c>
    </row>
    <row r="55" spans="1:10" s="9" customFormat="1" ht="14.25" customHeight="1" x14ac:dyDescent="0.2">
      <c r="A55" s="863" t="s">
        <v>46</v>
      </c>
      <c r="B55" s="888">
        <v>149903</v>
      </c>
      <c r="C55" s="888">
        <v>137431</v>
      </c>
      <c r="D55" s="888">
        <v>12472</v>
      </c>
      <c r="E55" s="888">
        <v>119722</v>
      </c>
      <c r="F55" s="888">
        <v>66925</v>
      </c>
      <c r="G55" s="888">
        <v>19825</v>
      </c>
      <c r="H55" s="888">
        <v>20468</v>
      </c>
      <c r="I55" s="888">
        <v>12504</v>
      </c>
      <c r="J55" s="888">
        <v>269625</v>
      </c>
    </row>
    <row r="56" spans="1:10" x14ac:dyDescent="0.2">
      <c r="A56" s="1" t="s">
        <v>1868</v>
      </c>
    </row>
  </sheetData>
  <mergeCells count="7">
    <mergeCell ref="A1:J1"/>
    <mergeCell ref="J3:J4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6E6F-4D1D-4746-8741-588D1917E931}">
  <dimension ref="A1:O43"/>
  <sheetViews>
    <sheetView workbookViewId="0">
      <selection activeCell="E34" sqref="E34"/>
    </sheetView>
  </sheetViews>
  <sheetFormatPr defaultColWidth="9.140625" defaultRowHeight="15" x14ac:dyDescent="0.25"/>
  <cols>
    <col min="1" max="1" width="6.7109375" style="36" customWidth="1"/>
    <col min="2" max="15" width="5.7109375" style="36" customWidth="1"/>
    <col min="16" max="16384" width="9.140625" style="36"/>
  </cols>
  <sheetData>
    <row r="1" spans="1:15" x14ac:dyDescent="0.25">
      <c r="A1" s="813" t="s">
        <v>1870</v>
      </c>
    </row>
    <row r="2" spans="1:15" x14ac:dyDescent="0.25">
      <c r="A2" s="4"/>
    </row>
    <row r="3" spans="1:15" s="4" customFormat="1" ht="15.75" customHeight="1" x14ac:dyDescent="0.25">
      <c r="A3" s="813" t="s">
        <v>1252</v>
      </c>
      <c r="B3" s="813"/>
      <c r="C3" s="813"/>
      <c r="D3" s="813"/>
      <c r="E3" s="813"/>
      <c r="F3" s="813"/>
      <c r="G3" s="797"/>
      <c r="H3" s="797"/>
      <c r="I3" s="797"/>
      <c r="J3" s="797"/>
      <c r="K3" s="797"/>
    </row>
    <row r="4" spans="1:15" s="1" customFormat="1" ht="15.75" customHeight="1" x14ac:dyDescent="0.2">
      <c r="A4" s="795" t="s">
        <v>600</v>
      </c>
      <c r="B4" s="39">
        <v>2007</v>
      </c>
      <c r="C4" s="39">
        <v>2008</v>
      </c>
      <c r="D4" s="39">
        <v>2009</v>
      </c>
      <c r="E4" s="39">
        <v>2010</v>
      </c>
      <c r="F4" s="39">
        <v>2011</v>
      </c>
      <c r="G4" s="39">
        <v>2012</v>
      </c>
      <c r="H4" s="39">
        <v>2013</v>
      </c>
      <c r="I4" s="39">
        <v>2014</v>
      </c>
      <c r="J4" s="39">
        <v>2015</v>
      </c>
      <c r="K4" s="39">
        <v>2016</v>
      </c>
      <c r="L4" s="39">
        <v>2017</v>
      </c>
      <c r="M4" s="39">
        <v>2018</v>
      </c>
      <c r="N4" s="39">
        <v>2019</v>
      </c>
      <c r="O4" s="39">
        <v>2020</v>
      </c>
    </row>
    <row r="5" spans="1:15" s="1" customFormat="1" ht="15.75" customHeight="1" x14ac:dyDescent="0.2">
      <c r="A5" s="283" t="s">
        <v>146</v>
      </c>
      <c r="B5" s="179">
        <v>79.271000000000001</v>
      </c>
      <c r="C5" s="179">
        <v>78.635000000000005</v>
      </c>
      <c r="D5" s="179">
        <v>76.647999999999996</v>
      </c>
      <c r="E5" s="179">
        <v>76.355000000000004</v>
      </c>
      <c r="F5" s="179">
        <v>77.698999999999998</v>
      </c>
      <c r="G5" s="562">
        <v>78.659000000000006</v>
      </c>
      <c r="H5" s="562">
        <v>75.855999999999995</v>
      </c>
      <c r="I5" s="562">
        <v>75.5</v>
      </c>
      <c r="J5" s="562">
        <v>76.951999999999998</v>
      </c>
      <c r="K5" s="562">
        <v>77.192999999999998</v>
      </c>
      <c r="L5" s="562">
        <v>78.509</v>
      </c>
      <c r="M5" s="562">
        <v>77.02</v>
      </c>
      <c r="N5" s="562">
        <v>80.900000000000006</v>
      </c>
      <c r="O5" s="562">
        <v>80.5</v>
      </c>
    </row>
    <row r="6" spans="1:15" s="1" customFormat="1" ht="15.75" customHeight="1" x14ac:dyDescent="0.2">
      <c r="A6" s="98" t="s">
        <v>147</v>
      </c>
      <c r="B6" s="178">
        <v>56.081000000000003</v>
      </c>
      <c r="C6" s="178">
        <v>58.848999999999997</v>
      </c>
      <c r="D6" s="178">
        <v>57.966000000000001</v>
      </c>
      <c r="E6" s="178">
        <v>57.145000000000003</v>
      </c>
      <c r="F6" s="178">
        <v>59.692999999999998</v>
      </c>
      <c r="G6" s="563">
        <v>59.435000000000002</v>
      </c>
      <c r="H6" s="563">
        <v>57.408000000000001</v>
      </c>
      <c r="I6" s="563">
        <v>55.454999999999998</v>
      </c>
      <c r="J6" s="563">
        <v>56.137999999999998</v>
      </c>
      <c r="K6" s="563">
        <v>58.786000000000001</v>
      </c>
      <c r="L6" s="563">
        <v>59.057000000000002</v>
      </c>
      <c r="M6" s="563">
        <v>58.898000000000003</v>
      </c>
      <c r="N6" s="563">
        <v>55</v>
      </c>
      <c r="O6" s="563">
        <v>56.1</v>
      </c>
    </row>
    <row r="7" spans="1:15" s="1" customFormat="1" ht="15.75" customHeight="1" x14ac:dyDescent="0.2">
      <c r="A7" s="98" t="s">
        <v>338</v>
      </c>
      <c r="B7" s="178">
        <v>135.352</v>
      </c>
      <c r="C7" s="178">
        <v>137.48400000000001</v>
      </c>
      <c r="D7" s="178">
        <v>134.614</v>
      </c>
      <c r="E7" s="178">
        <v>133.5</v>
      </c>
      <c r="F7" s="178">
        <v>137.392</v>
      </c>
      <c r="G7" s="563">
        <v>138.09299999999999</v>
      </c>
      <c r="H7" s="563">
        <v>133.26400000000001</v>
      </c>
      <c r="I7" s="563">
        <v>130.95400000000001</v>
      </c>
      <c r="J7" s="563">
        <v>133.09100000000001</v>
      </c>
      <c r="K7" s="563">
        <v>135.97800000000001</v>
      </c>
      <c r="L7" s="563">
        <v>137.56700000000001</v>
      </c>
      <c r="M7" s="563">
        <v>135.91800000000001</v>
      </c>
      <c r="N7" s="563">
        <v>135.9</v>
      </c>
      <c r="O7" s="563">
        <v>136.6</v>
      </c>
    </row>
    <row r="8" spans="1:15" ht="15.75" customHeight="1" x14ac:dyDescent="0.25">
      <c r="A8" s="797"/>
      <c r="B8" s="797"/>
      <c r="C8" s="797"/>
      <c r="D8" s="797"/>
      <c r="E8" s="797"/>
      <c r="F8" s="797"/>
      <c r="G8" s="797"/>
      <c r="H8" s="797"/>
      <c r="I8" s="797"/>
      <c r="J8" s="797"/>
      <c r="K8" s="797"/>
    </row>
    <row r="9" spans="1:15" ht="15.75" customHeight="1" x14ac:dyDescent="0.25">
      <c r="A9" s="797"/>
      <c r="B9" s="797"/>
      <c r="C9" s="797"/>
      <c r="D9" s="797"/>
      <c r="E9" s="797"/>
      <c r="F9" s="797"/>
      <c r="G9" s="797"/>
      <c r="H9" s="797"/>
      <c r="I9" s="797"/>
      <c r="J9" s="797"/>
      <c r="K9" s="797"/>
    </row>
    <row r="10" spans="1:15" s="4" customFormat="1" ht="15.75" customHeight="1" x14ac:dyDescent="0.25">
      <c r="A10" s="813" t="s">
        <v>1253</v>
      </c>
      <c r="B10" s="813"/>
      <c r="C10" s="813"/>
      <c r="D10" s="813"/>
      <c r="E10" s="813"/>
      <c r="F10" s="797"/>
      <c r="G10" s="797"/>
      <c r="H10" s="797"/>
      <c r="I10" s="797"/>
      <c r="J10" s="797"/>
      <c r="K10" s="797"/>
    </row>
    <row r="11" spans="1:15" s="1" customFormat="1" ht="15.75" customHeight="1" x14ac:dyDescent="0.2">
      <c r="A11" s="795" t="s">
        <v>600</v>
      </c>
      <c r="B11" s="39">
        <v>2007</v>
      </c>
      <c r="C11" s="39">
        <v>2008</v>
      </c>
      <c r="D11" s="39">
        <v>2009</v>
      </c>
      <c r="E11" s="39">
        <v>2010</v>
      </c>
      <c r="F11" s="39">
        <v>2011</v>
      </c>
      <c r="G11" s="39">
        <v>2012</v>
      </c>
      <c r="H11" s="39">
        <v>2013</v>
      </c>
      <c r="I11" s="39">
        <v>2014</v>
      </c>
      <c r="J11" s="39">
        <v>2015</v>
      </c>
      <c r="K11" s="39">
        <v>2016</v>
      </c>
      <c r="L11" s="39">
        <v>2017</v>
      </c>
      <c r="M11" s="39">
        <v>2018</v>
      </c>
      <c r="N11" s="39">
        <v>2019</v>
      </c>
      <c r="O11" s="39">
        <v>2020</v>
      </c>
    </row>
    <row r="12" spans="1:15" s="1" customFormat="1" ht="15.75" customHeight="1" x14ac:dyDescent="0.2">
      <c r="A12" s="283" t="s">
        <v>146</v>
      </c>
      <c r="B12" s="179">
        <v>21.565999999999999</v>
      </c>
      <c r="C12" s="179">
        <v>21.664000000000001</v>
      </c>
      <c r="D12" s="179">
        <v>23.715</v>
      </c>
      <c r="E12" s="179">
        <v>23.792999999999999</v>
      </c>
      <c r="F12" s="179">
        <v>22.524000000000001</v>
      </c>
      <c r="G12" s="562">
        <v>19.884</v>
      </c>
      <c r="H12" s="562">
        <v>22.433</v>
      </c>
      <c r="I12" s="562">
        <v>20.914999999999999</v>
      </c>
      <c r="J12" s="562">
        <v>19.783999999999999</v>
      </c>
      <c r="K12" s="562">
        <v>18.247</v>
      </c>
      <c r="L12" s="562">
        <v>18.111000000000001</v>
      </c>
      <c r="M12" s="562">
        <v>20.038</v>
      </c>
      <c r="N12" s="562">
        <v>17.3</v>
      </c>
      <c r="O12" s="562">
        <v>18.2</v>
      </c>
    </row>
    <row r="13" spans="1:15" s="1" customFormat="1" ht="15.75" customHeight="1" x14ac:dyDescent="0.2">
      <c r="A13" s="98" t="s">
        <v>147</v>
      </c>
      <c r="B13" s="178">
        <v>40.411000000000001</v>
      </c>
      <c r="C13" s="178">
        <v>38.368000000000002</v>
      </c>
      <c r="D13" s="178">
        <v>40.085999999999999</v>
      </c>
      <c r="E13" s="178">
        <v>39.055999999999997</v>
      </c>
      <c r="F13" s="178">
        <v>36.417999999999999</v>
      </c>
      <c r="G13" s="563">
        <v>36.476999999999997</v>
      </c>
      <c r="H13" s="563">
        <v>37.417000000000002</v>
      </c>
      <c r="I13" s="563">
        <v>39.204000000000001</v>
      </c>
      <c r="J13" s="563">
        <v>38.549999999999997</v>
      </c>
      <c r="K13" s="563">
        <v>34.606000000000002</v>
      </c>
      <c r="L13" s="563">
        <v>34.898000000000003</v>
      </c>
      <c r="M13" s="563">
        <v>35.765999999999998</v>
      </c>
      <c r="N13" s="563">
        <v>38.200000000000003</v>
      </c>
      <c r="O13" s="563">
        <v>39.299999999999997</v>
      </c>
    </row>
    <row r="14" spans="1:15" s="1" customFormat="1" ht="15.75" customHeight="1" x14ac:dyDescent="0.2">
      <c r="A14" s="98" t="s">
        <v>338</v>
      </c>
      <c r="B14" s="178">
        <v>61.975999999999999</v>
      </c>
      <c r="C14" s="178">
        <v>60.033000000000001</v>
      </c>
      <c r="D14" s="178">
        <v>63.801000000000002</v>
      </c>
      <c r="E14" s="178">
        <v>62.847999999999999</v>
      </c>
      <c r="F14" s="178">
        <v>58.942</v>
      </c>
      <c r="G14" s="563">
        <v>56.360999999999997</v>
      </c>
      <c r="H14" s="563">
        <v>59.85</v>
      </c>
      <c r="I14" s="563">
        <v>60.119</v>
      </c>
      <c r="J14" s="563">
        <v>58.334000000000003</v>
      </c>
      <c r="K14" s="563">
        <v>52.853000000000002</v>
      </c>
      <c r="L14" s="563">
        <v>53.009</v>
      </c>
      <c r="M14" s="563">
        <v>55.804000000000002</v>
      </c>
      <c r="N14" s="563">
        <v>55.5</v>
      </c>
      <c r="O14" s="563">
        <v>57.5</v>
      </c>
    </row>
    <row r="15" spans="1:15" ht="15.75" customHeight="1" x14ac:dyDescent="0.25">
      <c r="A15" s="797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5"/>
      <c r="M15" s="815"/>
      <c r="N15" s="815"/>
      <c r="O15" s="815"/>
    </row>
    <row r="16" spans="1:15" ht="15.75" customHeight="1" x14ac:dyDescent="0.25">
      <c r="A16" s="797"/>
      <c r="B16" s="797"/>
      <c r="C16" s="797"/>
      <c r="D16" s="797"/>
      <c r="E16" s="797"/>
      <c r="F16" s="797"/>
      <c r="G16" s="797"/>
      <c r="H16" s="797"/>
      <c r="I16" s="797"/>
      <c r="J16" s="797"/>
      <c r="K16" s="797"/>
    </row>
    <row r="17" spans="1:15" ht="15.75" customHeight="1" x14ac:dyDescent="0.25">
      <c r="A17" s="813" t="s">
        <v>1254</v>
      </c>
      <c r="B17" s="813"/>
      <c r="C17" s="813"/>
      <c r="D17" s="813"/>
      <c r="E17" s="813"/>
      <c r="F17" s="813"/>
      <c r="G17" s="797"/>
      <c r="H17" s="797"/>
      <c r="I17" s="797"/>
      <c r="J17" s="797"/>
      <c r="K17" s="797"/>
    </row>
    <row r="18" spans="1:15" s="1" customFormat="1" ht="15.75" customHeight="1" x14ac:dyDescent="0.2">
      <c r="A18" s="795" t="s">
        <v>600</v>
      </c>
      <c r="B18" s="39">
        <v>2007</v>
      </c>
      <c r="C18" s="39">
        <v>2008</v>
      </c>
      <c r="D18" s="39">
        <v>2009</v>
      </c>
      <c r="E18" s="39">
        <v>2010</v>
      </c>
      <c r="F18" s="39">
        <v>2011</v>
      </c>
      <c r="G18" s="39">
        <v>2012</v>
      </c>
      <c r="H18" s="39">
        <v>2013</v>
      </c>
      <c r="I18" s="39">
        <v>2014</v>
      </c>
      <c r="J18" s="39">
        <v>2015</v>
      </c>
      <c r="K18" s="39">
        <v>2016</v>
      </c>
      <c r="L18" s="39">
        <v>2017</v>
      </c>
      <c r="M18" s="39">
        <v>2018</v>
      </c>
      <c r="N18" s="39">
        <v>2019</v>
      </c>
      <c r="O18" s="39">
        <v>2020</v>
      </c>
    </row>
    <row r="19" spans="1:15" s="1" customFormat="1" ht="15.75" customHeight="1" x14ac:dyDescent="0.2">
      <c r="A19" s="283" t="s">
        <v>146</v>
      </c>
      <c r="B19" s="179">
        <v>1.5249999999999999</v>
      </c>
      <c r="C19" s="179">
        <v>2.9420000000000002</v>
      </c>
      <c r="D19" s="179">
        <v>3.7829999999999999</v>
      </c>
      <c r="E19" s="179">
        <v>4.1020000000000003</v>
      </c>
      <c r="F19" s="179">
        <v>3.3069999999999999</v>
      </c>
      <c r="G19" s="562">
        <v>4.9489999999999998</v>
      </c>
      <c r="H19" s="562">
        <v>5.3979999999999997</v>
      </c>
      <c r="I19" s="562">
        <v>6.5330000000000004</v>
      </c>
      <c r="J19" s="562">
        <v>4.7329999999999997</v>
      </c>
      <c r="K19" s="562">
        <v>5.1440000000000001</v>
      </c>
      <c r="L19" s="562">
        <v>3.593</v>
      </c>
      <c r="M19" s="562">
        <v>3.3570000000000002</v>
      </c>
      <c r="N19" s="562">
        <v>1.8</v>
      </c>
      <c r="O19" s="562">
        <v>1.6</v>
      </c>
    </row>
    <row r="20" spans="1:15" s="1" customFormat="1" ht="15.75" customHeight="1" x14ac:dyDescent="0.2">
      <c r="A20" s="98" t="s">
        <v>147</v>
      </c>
      <c r="B20" s="178">
        <v>2.363</v>
      </c>
      <c r="C20" s="178">
        <v>2.778</v>
      </c>
      <c r="D20" s="178">
        <v>3.06</v>
      </c>
      <c r="E20" s="178">
        <v>4.9139999999999997</v>
      </c>
      <c r="F20" s="178">
        <v>4.8170000000000002</v>
      </c>
      <c r="G20" s="563">
        <v>5.1870000000000003</v>
      </c>
      <c r="H20" s="563">
        <v>6.0620000000000003</v>
      </c>
      <c r="I20" s="563">
        <v>5.2210000000000001</v>
      </c>
      <c r="J20" s="563">
        <v>4.9109999999999996</v>
      </c>
      <c r="K20" s="563">
        <v>5.6710000000000003</v>
      </c>
      <c r="L20" s="563">
        <v>4.835</v>
      </c>
      <c r="M20" s="563">
        <v>3.5219999999999998</v>
      </c>
      <c r="N20" s="563">
        <v>4.5999999999999996</v>
      </c>
      <c r="O20" s="563">
        <v>2.9</v>
      </c>
    </row>
    <row r="21" spans="1:15" s="1" customFormat="1" ht="15.75" customHeight="1" x14ac:dyDescent="0.2">
      <c r="A21" s="98" t="s">
        <v>338</v>
      </c>
      <c r="B21" s="178">
        <v>3.8889999999999998</v>
      </c>
      <c r="C21" s="178">
        <v>5.72</v>
      </c>
      <c r="D21" s="178">
        <v>6.843</v>
      </c>
      <c r="E21" s="178">
        <v>9.0169999999999995</v>
      </c>
      <c r="F21" s="178">
        <v>8.1240000000000006</v>
      </c>
      <c r="G21" s="563">
        <v>10.135999999999999</v>
      </c>
      <c r="H21" s="563">
        <v>11.46</v>
      </c>
      <c r="I21" s="563">
        <v>11.754</v>
      </c>
      <c r="J21" s="563">
        <v>9.6449999999999996</v>
      </c>
      <c r="K21" s="563">
        <v>10.815</v>
      </c>
      <c r="L21" s="563">
        <v>8.4280000000000008</v>
      </c>
      <c r="M21" s="563">
        <v>6.8789999999999996</v>
      </c>
      <c r="N21" s="563">
        <v>6.5</v>
      </c>
      <c r="O21" s="563">
        <v>4.5</v>
      </c>
    </row>
    <row r="22" spans="1:15" ht="15.75" customHeight="1" x14ac:dyDescent="0.25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816"/>
    </row>
    <row r="23" spans="1:15" ht="15.75" customHeight="1" x14ac:dyDescent="0.25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816"/>
    </row>
    <row r="24" spans="1:15" ht="15.75" customHeight="1" x14ac:dyDescent="0.25">
      <c r="A24" s="813" t="s">
        <v>1121</v>
      </c>
      <c r="B24" s="813"/>
      <c r="C24" s="813"/>
      <c r="D24" s="813"/>
      <c r="E24" s="813"/>
      <c r="F24" s="813"/>
      <c r="G24" s="797"/>
      <c r="H24" s="797"/>
      <c r="I24" s="797"/>
      <c r="J24" s="797"/>
      <c r="K24" s="797"/>
    </row>
    <row r="25" spans="1:15" s="1" customFormat="1" ht="15.75" customHeight="1" x14ac:dyDescent="0.2">
      <c r="A25" s="795" t="s">
        <v>600</v>
      </c>
      <c r="B25" s="39">
        <v>2007</v>
      </c>
      <c r="C25" s="39">
        <v>2008</v>
      </c>
      <c r="D25" s="39">
        <v>2009</v>
      </c>
      <c r="E25" s="39">
        <v>2010</v>
      </c>
      <c r="F25" s="39">
        <v>2011</v>
      </c>
      <c r="G25" s="39">
        <v>2012</v>
      </c>
      <c r="H25" s="39">
        <v>2013</v>
      </c>
      <c r="I25" s="39">
        <v>2014</v>
      </c>
      <c r="J25" s="39">
        <v>2015</v>
      </c>
      <c r="K25" s="39">
        <v>2016</v>
      </c>
      <c r="L25" s="39">
        <v>2017</v>
      </c>
      <c r="M25" s="39">
        <v>2018</v>
      </c>
      <c r="N25" s="39">
        <v>2019</v>
      </c>
      <c r="O25" s="39">
        <v>2020</v>
      </c>
    </row>
    <row r="26" spans="1:15" s="1" customFormat="1" ht="15.75" customHeight="1" x14ac:dyDescent="0.2">
      <c r="A26" s="283" t="s">
        <v>146</v>
      </c>
      <c r="B26" s="179">
        <v>77.198802999999998</v>
      </c>
      <c r="C26" s="179">
        <v>75.934944999999999</v>
      </c>
      <c r="D26" s="179">
        <v>73.274630000000002</v>
      </c>
      <c r="E26" s="179">
        <v>72.814633999999998</v>
      </c>
      <c r="F26" s="179">
        <v>74.683929000000006</v>
      </c>
      <c r="G26" s="562">
        <v>75.481814</v>
      </c>
      <c r="H26" s="562">
        <v>72.444827000000004</v>
      </c>
      <c r="I26" s="562">
        <v>72.816761</v>
      </c>
      <c r="J26" s="562">
        <v>75.38355</v>
      </c>
      <c r="K26" s="562">
        <v>76.330647999999997</v>
      </c>
      <c r="L26" s="562">
        <v>77.949605000000005</v>
      </c>
      <c r="M26" s="562">
        <v>76.191154999999995</v>
      </c>
      <c r="N26" s="562">
        <v>80.599999999999994</v>
      </c>
      <c r="O26" s="562">
        <v>79.8</v>
      </c>
    </row>
    <row r="27" spans="1:15" s="1" customFormat="1" ht="15.75" customHeight="1" x14ac:dyDescent="0.2">
      <c r="A27" s="98" t="s">
        <v>147</v>
      </c>
      <c r="B27" s="178">
        <v>56.662613999999998</v>
      </c>
      <c r="C27" s="178">
        <v>58.735157000000001</v>
      </c>
      <c r="D27" s="178">
        <v>57.132212000000003</v>
      </c>
      <c r="E27" s="178">
        <v>56.270511999999997</v>
      </c>
      <c r="F27" s="178">
        <v>58.952995000000001</v>
      </c>
      <c r="G27" s="563">
        <v>58.450718000000002</v>
      </c>
      <c r="H27" s="563">
        <v>56.522303999999998</v>
      </c>
      <c r="I27" s="563">
        <v>55.425676000000003</v>
      </c>
      <c r="J27" s="563">
        <v>56.067483000000003</v>
      </c>
      <c r="K27" s="563">
        <v>58.938310999999999</v>
      </c>
      <c r="L27" s="563">
        <v>59.254246000000002</v>
      </c>
      <c r="M27" s="563">
        <v>59.515050000000002</v>
      </c>
      <c r="N27" s="563">
        <v>55.8</v>
      </c>
      <c r="O27" s="563">
        <v>56.4</v>
      </c>
    </row>
    <row r="28" spans="1:15" s="1" customFormat="1" ht="15.75" customHeight="1" x14ac:dyDescent="0.2">
      <c r="A28" s="98" t="s">
        <v>338</v>
      </c>
      <c r="B28" s="178">
        <v>67.062888999999998</v>
      </c>
      <c r="C28" s="178">
        <v>67.443541999999994</v>
      </c>
      <c r="D28" s="178">
        <v>65.292326000000003</v>
      </c>
      <c r="E28" s="178">
        <v>64.622506999999999</v>
      </c>
      <c r="F28" s="178">
        <v>66.880172999999999</v>
      </c>
      <c r="G28" s="563">
        <v>67.016749000000004</v>
      </c>
      <c r="H28" s="563">
        <v>64.523094</v>
      </c>
      <c r="I28" s="563">
        <v>64.156194999999997</v>
      </c>
      <c r="J28" s="563">
        <v>65.757964999999999</v>
      </c>
      <c r="K28" s="563">
        <v>67.666938999999999</v>
      </c>
      <c r="L28" s="563">
        <v>68.635625000000005</v>
      </c>
      <c r="M28" s="563">
        <v>67.9054</v>
      </c>
      <c r="N28" s="563">
        <v>68.2</v>
      </c>
      <c r="O28" s="563">
        <v>68.2</v>
      </c>
    </row>
    <row r="29" spans="1:15" ht="15.75" customHeight="1" x14ac:dyDescent="0.25">
      <c r="A29" s="797"/>
      <c r="B29" s="797"/>
      <c r="C29" s="797"/>
      <c r="D29" s="797"/>
      <c r="E29" s="797"/>
      <c r="F29" s="797"/>
      <c r="G29" s="797"/>
      <c r="H29" s="797"/>
      <c r="I29" s="797"/>
      <c r="J29" s="797"/>
      <c r="K29" s="797"/>
    </row>
    <row r="30" spans="1:15" ht="15.75" customHeight="1" x14ac:dyDescent="0.25">
      <c r="A30" s="797"/>
      <c r="B30" s="797"/>
      <c r="C30" s="797"/>
      <c r="D30" s="797"/>
      <c r="E30" s="797"/>
      <c r="F30" s="797"/>
      <c r="G30" s="797"/>
      <c r="H30" s="797"/>
      <c r="I30" s="797"/>
      <c r="J30" s="797"/>
      <c r="K30" s="797"/>
    </row>
    <row r="31" spans="1:15" ht="15.75" customHeight="1" x14ac:dyDescent="0.25">
      <c r="A31" s="813" t="s">
        <v>1122</v>
      </c>
      <c r="B31" s="813"/>
      <c r="C31" s="813"/>
      <c r="D31" s="813"/>
      <c r="E31" s="813"/>
      <c r="F31" s="797"/>
      <c r="G31" s="797"/>
      <c r="H31" s="797"/>
      <c r="I31" s="797"/>
      <c r="J31" s="797"/>
      <c r="K31" s="797"/>
    </row>
    <row r="32" spans="1:15" s="1" customFormat="1" ht="15.75" customHeight="1" x14ac:dyDescent="0.2">
      <c r="A32" s="795" t="s">
        <v>600</v>
      </c>
      <c r="B32" s="39">
        <v>2007</v>
      </c>
      <c r="C32" s="39">
        <v>2008</v>
      </c>
      <c r="D32" s="39">
        <v>2009</v>
      </c>
      <c r="E32" s="39">
        <v>2010</v>
      </c>
      <c r="F32" s="39">
        <v>2011</v>
      </c>
      <c r="G32" s="39">
        <v>2012</v>
      </c>
      <c r="H32" s="39">
        <v>2013</v>
      </c>
      <c r="I32" s="39">
        <v>2014</v>
      </c>
      <c r="J32" s="39">
        <v>2015</v>
      </c>
      <c r="K32" s="39">
        <v>2016</v>
      </c>
      <c r="L32" s="39">
        <v>2017</v>
      </c>
      <c r="M32" s="39">
        <v>2018</v>
      </c>
      <c r="N32" s="39">
        <v>2019</v>
      </c>
      <c r="O32" s="39">
        <v>2020</v>
      </c>
    </row>
    <row r="33" spans="1:15" s="1" customFormat="1" ht="15.75" customHeight="1" x14ac:dyDescent="0.2">
      <c r="A33" s="283" t="s">
        <v>146</v>
      </c>
      <c r="B33" s="179">
        <v>78.704663999999994</v>
      </c>
      <c r="C33" s="179">
        <v>78.812150000000003</v>
      </c>
      <c r="D33" s="179">
        <v>76.951336999999995</v>
      </c>
      <c r="E33" s="179">
        <v>76.787317000000002</v>
      </c>
      <c r="F33" s="179">
        <v>77.925004999999999</v>
      </c>
      <c r="G33" s="562">
        <v>80.368073999999993</v>
      </c>
      <c r="H33" s="562">
        <v>77.788338999999993</v>
      </c>
      <c r="I33" s="562">
        <v>79.182840999999996</v>
      </c>
      <c r="J33" s="562">
        <v>80.136752000000001</v>
      </c>
      <c r="K33" s="562">
        <v>81.535861999999995</v>
      </c>
      <c r="L33" s="562">
        <v>81.561721000000006</v>
      </c>
      <c r="M33" s="562">
        <v>79.607392000000004</v>
      </c>
      <c r="N33" s="562">
        <v>82.4</v>
      </c>
      <c r="O33" s="562">
        <v>81.400000000000006</v>
      </c>
    </row>
    <row r="34" spans="1:15" s="1" customFormat="1" ht="15.75" customHeight="1" x14ac:dyDescent="0.2">
      <c r="A34" s="98" t="s">
        <v>147</v>
      </c>
      <c r="B34" s="178">
        <v>59.057751000000003</v>
      </c>
      <c r="C34" s="178">
        <v>61.520178000000001</v>
      </c>
      <c r="D34" s="178">
        <v>60.172480999999998</v>
      </c>
      <c r="E34" s="178">
        <v>61.158628</v>
      </c>
      <c r="F34" s="178">
        <v>63.748033999999997</v>
      </c>
      <c r="G34" s="563">
        <v>63.558712</v>
      </c>
      <c r="H34" s="563">
        <v>62.584122000000001</v>
      </c>
      <c r="I34" s="563">
        <v>60.664225000000002</v>
      </c>
      <c r="J34" s="563">
        <v>61.031649000000002</v>
      </c>
      <c r="K34" s="563">
        <v>64.719795000000005</v>
      </c>
      <c r="L34" s="563">
        <v>64.211584000000002</v>
      </c>
      <c r="M34" s="563">
        <v>63.144444</v>
      </c>
      <c r="N34" s="563">
        <v>60.5</v>
      </c>
      <c r="O34" s="563">
        <v>59.4</v>
      </c>
    </row>
    <row r="35" spans="1:15" s="1" customFormat="1" ht="15.75" customHeight="1" x14ac:dyDescent="0.2">
      <c r="A35" s="98" t="s">
        <v>338</v>
      </c>
      <c r="B35" s="178">
        <v>69.007160999999996</v>
      </c>
      <c r="C35" s="178">
        <v>70.275248000000005</v>
      </c>
      <c r="D35" s="178">
        <v>68.654319000000001</v>
      </c>
      <c r="E35" s="178">
        <v>69.048017999999999</v>
      </c>
      <c r="F35" s="178">
        <v>70.891689999999997</v>
      </c>
      <c r="G35" s="563">
        <v>72.013249000000002</v>
      </c>
      <c r="H35" s="563">
        <v>70.223975999999993</v>
      </c>
      <c r="I35" s="563">
        <v>69.960775999999996</v>
      </c>
      <c r="J35" s="563">
        <v>70.616294999999994</v>
      </c>
      <c r="K35" s="563">
        <v>73.159211999999997</v>
      </c>
      <c r="L35" s="563">
        <v>72.918391</v>
      </c>
      <c r="M35" s="563">
        <v>71.427547000000004</v>
      </c>
      <c r="N35" s="563">
        <v>71.5</v>
      </c>
      <c r="O35" s="563">
        <v>70.5</v>
      </c>
    </row>
    <row r="36" spans="1:15" ht="15.75" customHeight="1" x14ac:dyDescent="0.25">
      <c r="A36" s="797"/>
      <c r="B36" s="794"/>
      <c r="C36" s="794"/>
      <c r="D36" s="794"/>
      <c r="E36" s="794"/>
      <c r="F36" s="794"/>
      <c r="G36" s="794"/>
      <c r="H36" s="794"/>
      <c r="I36" s="794"/>
      <c r="J36" s="794"/>
      <c r="K36" s="794"/>
    </row>
    <row r="37" spans="1:15" ht="15.75" customHeight="1" x14ac:dyDescent="0.25">
      <c r="A37" s="797"/>
      <c r="B37" s="794"/>
      <c r="C37" s="794"/>
      <c r="D37" s="794"/>
      <c r="E37" s="794"/>
      <c r="F37" s="794"/>
      <c r="G37" s="794"/>
      <c r="H37" s="794"/>
      <c r="I37" s="794"/>
      <c r="J37" s="794"/>
      <c r="K37" s="794"/>
    </row>
    <row r="38" spans="1:15" ht="15.75" customHeight="1" x14ac:dyDescent="0.25">
      <c r="A38" s="813" t="s">
        <v>1123</v>
      </c>
      <c r="B38" s="813"/>
      <c r="C38" s="813"/>
      <c r="D38" s="813"/>
      <c r="E38" s="813"/>
      <c r="F38" s="813"/>
      <c r="G38" s="797"/>
      <c r="H38" s="797"/>
      <c r="I38" s="797"/>
      <c r="J38" s="797"/>
      <c r="K38" s="797"/>
    </row>
    <row r="39" spans="1:15" s="1" customFormat="1" ht="15.75" customHeight="1" x14ac:dyDescent="0.2">
      <c r="A39" s="795" t="s">
        <v>600</v>
      </c>
      <c r="B39" s="39">
        <v>2007</v>
      </c>
      <c r="C39" s="39">
        <v>2008</v>
      </c>
      <c r="D39" s="39">
        <v>2009</v>
      </c>
      <c r="E39" s="39">
        <v>2010</v>
      </c>
      <c r="F39" s="39">
        <v>2011</v>
      </c>
      <c r="G39" s="39">
        <v>2012</v>
      </c>
      <c r="H39" s="39">
        <v>2013</v>
      </c>
      <c r="I39" s="39">
        <v>2014</v>
      </c>
      <c r="J39" s="39">
        <v>2015</v>
      </c>
      <c r="K39" s="39">
        <v>2016</v>
      </c>
      <c r="L39" s="39">
        <v>2017</v>
      </c>
      <c r="M39" s="39">
        <v>2018</v>
      </c>
      <c r="N39" s="39">
        <v>2019</v>
      </c>
      <c r="O39" s="39">
        <v>2020</v>
      </c>
    </row>
    <row r="40" spans="1:15" s="1" customFormat="1" ht="15.75" customHeight="1" x14ac:dyDescent="0.2">
      <c r="A40" s="283" t="s">
        <v>146</v>
      </c>
      <c r="B40" s="179">
        <v>1.88747</v>
      </c>
      <c r="C40" s="179">
        <v>3.6063640000000001</v>
      </c>
      <c r="D40" s="179">
        <v>4.7034099999999999</v>
      </c>
      <c r="E40" s="179">
        <v>5.098376</v>
      </c>
      <c r="F40" s="179">
        <v>4.082414</v>
      </c>
      <c r="G40" s="562">
        <v>5.9192900000000002</v>
      </c>
      <c r="H40" s="562">
        <v>6.6433650000000002</v>
      </c>
      <c r="I40" s="562">
        <v>7.963965</v>
      </c>
      <c r="J40" s="562">
        <v>5.7941390000000004</v>
      </c>
      <c r="K40" s="562">
        <v>6.2474949999999998</v>
      </c>
      <c r="L40" s="562">
        <v>4.3762100000000004</v>
      </c>
      <c r="M40" s="562">
        <v>4.1765679999999996</v>
      </c>
      <c r="N40" s="562">
        <v>2.2000000000000002</v>
      </c>
      <c r="O40" s="562">
        <v>1.9</v>
      </c>
    </row>
    <row r="41" spans="1:15" s="1" customFormat="1" ht="15.75" customHeight="1" x14ac:dyDescent="0.2">
      <c r="A41" s="98" t="s">
        <v>147</v>
      </c>
      <c r="B41" s="178">
        <v>4.0431869999999996</v>
      </c>
      <c r="C41" s="178">
        <v>4.5077639999999999</v>
      </c>
      <c r="D41" s="178">
        <v>5.0142559999999996</v>
      </c>
      <c r="E41" s="178">
        <v>7.9182709999999998</v>
      </c>
      <c r="F41" s="178">
        <v>7.4670589999999999</v>
      </c>
      <c r="G41" s="563">
        <v>8.0266780000000004</v>
      </c>
      <c r="H41" s="563">
        <v>9.5509690000000003</v>
      </c>
      <c r="I41" s="563">
        <v>8.6047200000000004</v>
      </c>
      <c r="J41" s="563">
        <v>8.0442260000000001</v>
      </c>
      <c r="K41" s="563">
        <v>8.7981130000000007</v>
      </c>
      <c r="L41" s="563">
        <v>7.5674580000000002</v>
      </c>
      <c r="M41" s="563">
        <v>5.6424219999999998</v>
      </c>
      <c r="N41" s="563">
        <v>7.8</v>
      </c>
      <c r="O41" s="563">
        <v>4.9000000000000004</v>
      </c>
    </row>
    <row r="42" spans="1:15" s="1" customFormat="1" ht="15.75" customHeight="1" x14ac:dyDescent="0.2">
      <c r="A42" s="98" t="s">
        <v>338</v>
      </c>
      <c r="B42" s="178">
        <v>2.7930190000000001</v>
      </c>
      <c r="C42" s="178">
        <v>3.9943019999999998</v>
      </c>
      <c r="D42" s="178">
        <v>4.8375120000000003</v>
      </c>
      <c r="E42" s="178">
        <v>6.3269650000000004</v>
      </c>
      <c r="F42" s="178">
        <v>5.582891</v>
      </c>
      <c r="G42" s="563">
        <v>6.8380679999999998</v>
      </c>
      <c r="H42" s="563">
        <v>7.9185210000000001</v>
      </c>
      <c r="I42" s="563">
        <v>8.2363990000000005</v>
      </c>
      <c r="J42" s="563">
        <v>6.7572770000000002</v>
      </c>
      <c r="K42" s="563">
        <v>7.3675179999999996</v>
      </c>
      <c r="L42" s="563">
        <v>5.7728000000000002</v>
      </c>
      <c r="M42" s="563">
        <v>4.8173279999999998</v>
      </c>
      <c r="N42" s="563">
        <v>4.5</v>
      </c>
      <c r="O42" s="563">
        <v>3.2</v>
      </c>
    </row>
    <row r="43" spans="1:15" x14ac:dyDescent="0.2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98</vt:i4>
      </vt:variant>
      <vt:variant>
        <vt:lpstr>Intervalli denominati</vt:lpstr>
      </vt:variant>
      <vt:variant>
        <vt:i4>10</vt:i4>
      </vt:variant>
    </vt:vector>
  </HeadingPairs>
  <TitlesOfParts>
    <vt:vector size="108" baseType="lpstr">
      <vt:lpstr>INDICE</vt:lpstr>
      <vt:lpstr>1.1</vt:lpstr>
      <vt:lpstr>1.2</vt:lpstr>
      <vt:lpstr>1.3 1.4</vt:lpstr>
      <vt:lpstr>2.1-2 </vt:lpstr>
      <vt:lpstr>2.3-4</vt:lpstr>
      <vt:lpstr>2.5</vt:lpstr>
      <vt:lpstr>2.6</vt:lpstr>
      <vt:lpstr> 2.7</vt:lpstr>
      <vt:lpstr>2.8</vt:lpstr>
      <vt:lpstr> 2.9-10</vt:lpstr>
      <vt:lpstr>2.11 </vt:lpstr>
      <vt:lpstr>2.12</vt:lpstr>
      <vt:lpstr>2.13 </vt:lpstr>
      <vt:lpstr>2.14 </vt:lpstr>
      <vt:lpstr>2.15-16</vt:lpstr>
      <vt:lpstr>2.17-19</vt:lpstr>
      <vt:lpstr>2.20-22</vt:lpstr>
      <vt:lpstr>2.23</vt:lpstr>
      <vt:lpstr>2.24-27</vt:lpstr>
      <vt:lpstr>2.28-29 </vt:lpstr>
      <vt:lpstr>2.30-31</vt:lpstr>
      <vt:lpstr>32-34</vt:lpstr>
      <vt:lpstr>2.35-37 </vt:lpstr>
      <vt:lpstr>2.38-41</vt:lpstr>
      <vt:lpstr>2.42</vt:lpstr>
      <vt:lpstr>2.42 gra</vt:lpstr>
      <vt:lpstr>3.1</vt:lpstr>
      <vt:lpstr>3.2-4</vt:lpstr>
      <vt:lpstr>3.5-7</vt:lpstr>
      <vt:lpstr>3.8-9</vt:lpstr>
      <vt:lpstr>3.10-13</vt:lpstr>
      <vt:lpstr>3.14-18</vt:lpstr>
      <vt:lpstr>3.19 </vt:lpstr>
      <vt:lpstr>3.20 </vt:lpstr>
      <vt:lpstr>3.21 </vt:lpstr>
      <vt:lpstr>3.22</vt:lpstr>
      <vt:lpstr>3.23-26</vt:lpstr>
      <vt:lpstr>4.1</vt:lpstr>
      <vt:lpstr>4.2</vt:lpstr>
      <vt:lpstr>4.3</vt:lpstr>
      <vt:lpstr>4.4-5</vt:lpstr>
      <vt:lpstr>4.6</vt:lpstr>
      <vt:lpstr>4.7</vt:lpstr>
      <vt:lpstr>4.8-9</vt:lpstr>
      <vt:lpstr>4.10-11</vt:lpstr>
      <vt:lpstr>4.12-14</vt:lpstr>
      <vt:lpstr>4.15</vt:lpstr>
      <vt:lpstr>4.16-17</vt:lpstr>
      <vt:lpstr>4.18-19</vt:lpstr>
      <vt:lpstr>4.20-22</vt:lpstr>
      <vt:lpstr>4.23</vt:lpstr>
      <vt:lpstr>4.24</vt:lpstr>
      <vt:lpstr>4.25-26</vt:lpstr>
      <vt:lpstr>4.27</vt:lpstr>
      <vt:lpstr>4.28</vt:lpstr>
      <vt:lpstr>5.1-5.2</vt:lpstr>
      <vt:lpstr>5.3-5.4</vt:lpstr>
      <vt:lpstr>5.5</vt:lpstr>
      <vt:lpstr>5.6</vt:lpstr>
      <vt:lpstr>6.1 e 6.2</vt:lpstr>
      <vt:lpstr>6.3 6.4</vt:lpstr>
      <vt:lpstr>6.5 </vt:lpstr>
      <vt:lpstr>6.6 </vt:lpstr>
      <vt:lpstr>6.7</vt:lpstr>
      <vt:lpstr>6.8</vt:lpstr>
      <vt:lpstr>6.9</vt:lpstr>
      <vt:lpstr>6.10-11</vt:lpstr>
      <vt:lpstr>6.12-14</vt:lpstr>
      <vt:lpstr>6.15 </vt:lpstr>
      <vt:lpstr>6.16-19</vt:lpstr>
      <vt:lpstr>6.20</vt:lpstr>
      <vt:lpstr>6.21-24</vt:lpstr>
      <vt:lpstr>6.25</vt:lpstr>
      <vt:lpstr>6.26-27</vt:lpstr>
      <vt:lpstr>7.1</vt:lpstr>
      <vt:lpstr>7.2-7.4</vt:lpstr>
      <vt:lpstr>7.5-6</vt:lpstr>
      <vt:lpstr>7.7-8</vt:lpstr>
      <vt:lpstr>7.9-10</vt:lpstr>
      <vt:lpstr>7.11-12</vt:lpstr>
      <vt:lpstr>7.13-14</vt:lpstr>
      <vt:lpstr>7.15-17</vt:lpstr>
      <vt:lpstr>7.18-19</vt:lpstr>
      <vt:lpstr>7.20-22</vt:lpstr>
      <vt:lpstr>7.23-28</vt:lpstr>
      <vt:lpstr>7.29</vt:lpstr>
      <vt:lpstr>7.30-33</vt:lpstr>
      <vt:lpstr>7.34-35 </vt:lpstr>
      <vt:lpstr>7.36</vt:lpstr>
      <vt:lpstr>7.37-38</vt:lpstr>
      <vt:lpstr>7.39-40</vt:lpstr>
      <vt:lpstr>8.1</vt:lpstr>
      <vt:lpstr>8.2</vt:lpstr>
      <vt:lpstr>8.3</vt:lpstr>
      <vt:lpstr>8.4</vt:lpstr>
      <vt:lpstr>8.5</vt:lpstr>
      <vt:lpstr>8.6</vt:lpstr>
      <vt:lpstr>'1.2'!Area_stampa</vt:lpstr>
      <vt:lpstr>'2.11 '!Area_stampa</vt:lpstr>
      <vt:lpstr>'2.12'!Area_stampa</vt:lpstr>
      <vt:lpstr>'2.6'!Area_stampa</vt:lpstr>
      <vt:lpstr>'4.24'!Area_stampa</vt:lpstr>
      <vt:lpstr>'6.7'!Area_stampa</vt:lpstr>
      <vt:lpstr>'2.11 '!Titoli_stampa</vt:lpstr>
      <vt:lpstr>'2.14 '!Titoli_stampa</vt:lpstr>
      <vt:lpstr>'2.5'!Titoli_stampa</vt:lpstr>
      <vt:lpstr>'4.7'!Titoli_stampa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Lorenzon Caterina</dc:creator>
  <cp:lastModifiedBy>lorenzon.caterina</cp:lastModifiedBy>
  <cp:revision>1</cp:revision>
  <cp:lastPrinted>2021-11-18T12:02:10Z</cp:lastPrinted>
  <dcterms:created xsi:type="dcterms:W3CDTF">2019-07-02T12:46:20Z</dcterms:created>
  <dcterms:modified xsi:type="dcterms:W3CDTF">2021-12-02T15:02:10Z</dcterms:modified>
  <dc:language>it-IT</dc:language>
</cp:coreProperties>
</file>